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crinamu-my.sharepoint.com/personal/avnaranjo_inamu_go_cr/Documents/PLANES E INFORMES/PLANES E INFORMES INAMU/POI FODESAF/"/>
    </mc:Choice>
  </mc:AlternateContent>
  <xr:revisionPtr revIDLastSave="0" documentId="8_{08EB5B70-DF75-43D5-B8AA-931BC3BD8E2A}" xr6:coauthVersionLast="47" xr6:coauthVersionMax="47" xr10:uidLastSave="{00000000-0000-0000-0000-000000000000}"/>
  <bookViews>
    <workbookView xWindow="170" yWindow="2460" windowWidth="19060" windowHeight="6000" xr2:uid="{08E2B5DB-996F-4648-A01C-80B0D546ECF9}"/>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9" i="1" l="1"/>
  <c r="F209" i="1"/>
  <c r="H209" i="1" s="1"/>
  <c r="H208" i="1"/>
  <c r="G205" i="1"/>
  <c r="G210" i="1" s="1"/>
  <c r="F205" i="1"/>
  <c r="F210" i="1" s="1"/>
  <c r="I204" i="1"/>
  <c r="I203" i="1"/>
  <c r="I202" i="1"/>
  <c r="I201" i="1"/>
  <c r="I200" i="1"/>
  <c r="L94" i="1" s="1"/>
  <c r="H199" i="1"/>
  <c r="H205" i="1" s="1"/>
  <c r="H198" i="1"/>
  <c r="H197" i="1"/>
  <c r="H196" i="1"/>
  <c r="H190" i="1"/>
  <c r="G190" i="1"/>
  <c r="E190" i="1"/>
  <c r="D190" i="1"/>
  <c r="C190" i="1"/>
  <c r="F189" i="1"/>
  <c r="I189" i="1" s="1"/>
  <c r="F188" i="1"/>
  <c r="I188" i="1" s="1"/>
  <c r="F187" i="1"/>
  <c r="F190" i="1" s="1"/>
  <c r="H186" i="1"/>
  <c r="G186" i="1"/>
  <c r="E186" i="1"/>
  <c r="D186" i="1"/>
  <c r="C186" i="1"/>
  <c r="I185" i="1"/>
  <c r="F185" i="1"/>
  <c r="F184" i="1"/>
  <c r="I184" i="1" s="1"/>
  <c r="F183" i="1"/>
  <c r="F186" i="1" s="1"/>
  <c r="H182" i="1"/>
  <c r="H191" i="1" s="1"/>
  <c r="G182" i="1"/>
  <c r="E182" i="1"/>
  <c r="D182" i="1"/>
  <c r="C182" i="1"/>
  <c r="F181" i="1"/>
  <c r="I181" i="1" s="1"/>
  <c r="F180" i="1"/>
  <c r="I180" i="1" s="1"/>
  <c r="I179" i="1"/>
  <c r="F179" i="1"/>
  <c r="H178" i="1"/>
  <c r="G178" i="1"/>
  <c r="G191" i="1" s="1"/>
  <c r="E178" i="1"/>
  <c r="E191" i="1" s="1"/>
  <c r="D178" i="1"/>
  <c r="D191" i="1" s="1"/>
  <c r="C178" i="1"/>
  <c r="C191" i="1" s="1"/>
  <c r="F177" i="1"/>
  <c r="I177" i="1" s="1"/>
  <c r="L176" i="1"/>
  <c r="F176" i="1"/>
  <c r="I176" i="1" s="1"/>
  <c r="I175" i="1"/>
  <c r="F175" i="1"/>
  <c r="L174" i="1"/>
  <c r="L178" i="1" s="1"/>
  <c r="D172" i="1"/>
  <c r="H171" i="1"/>
  <c r="G171" i="1"/>
  <c r="E171" i="1"/>
  <c r="D171" i="1"/>
  <c r="C171" i="1"/>
  <c r="I170" i="1"/>
  <c r="F170" i="1"/>
  <c r="F169" i="1"/>
  <c r="I169" i="1" s="1"/>
  <c r="F168" i="1"/>
  <c r="F171" i="1" s="1"/>
  <c r="H167" i="1"/>
  <c r="G167" i="1"/>
  <c r="E167" i="1"/>
  <c r="D167" i="1"/>
  <c r="C167" i="1"/>
  <c r="F166" i="1"/>
  <c r="I166" i="1" s="1"/>
  <c r="I165" i="1"/>
  <c r="F165" i="1"/>
  <c r="F164" i="1"/>
  <c r="F167" i="1" s="1"/>
  <c r="H163" i="1"/>
  <c r="G163" i="1"/>
  <c r="G172" i="1" s="1"/>
  <c r="E163" i="1"/>
  <c r="D163" i="1"/>
  <c r="C163" i="1"/>
  <c r="F162" i="1"/>
  <c r="I162" i="1" s="1"/>
  <c r="F161" i="1"/>
  <c r="I161" i="1" s="1"/>
  <c r="F160" i="1"/>
  <c r="F163" i="1" s="1"/>
  <c r="H159" i="1"/>
  <c r="H172" i="1" s="1"/>
  <c r="G159" i="1"/>
  <c r="E159" i="1"/>
  <c r="E172" i="1" s="1"/>
  <c r="D159" i="1"/>
  <c r="C159" i="1"/>
  <c r="C172" i="1" s="1"/>
  <c r="I158" i="1"/>
  <c r="F158" i="1"/>
  <c r="F157" i="1"/>
  <c r="I157" i="1" s="1"/>
  <c r="F156" i="1"/>
  <c r="F159" i="1" s="1"/>
  <c r="F172" i="1" s="1"/>
  <c r="L155" i="1"/>
  <c r="L157" i="1" s="1"/>
  <c r="H152" i="1"/>
  <c r="G152" i="1"/>
  <c r="E152" i="1"/>
  <c r="D152" i="1"/>
  <c r="C152" i="1"/>
  <c r="F151" i="1"/>
  <c r="I151" i="1" s="1"/>
  <c r="I152" i="1" s="1"/>
  <c r="I150" i="1"/>
  <c r="F150" i="1"/>
  <c r="I149" i="1"/>
  <c r="F149" i="1"/>
  <c r="F152" i="1" s="1"/>
  <c r="H148" i="1"/>
  <c r="G148" i="1"/>
  <c r="F148" i="1"/>
  <c r="E148" i="1"/>
  <c r="D148" i="1"/>
  <c r="C148" i="1"/>
  <c r="F147" i="1"/>
  <c r="I147" i="1" s="1"/>
  <c r="F146" i="1"/>
  <c r="I146" i="1" s="1"/>
  <c r="I145" i="1"/>
  <c r="F145" i="1"/>
  <c r="H144" i="1"/>
  <c r="G144" i="1"/>
  <c r="E144" i="1"/>
  <c r="E153" i="1" s="1"/>
  <c r="E134" i="1" s="1"/>
  <c r="D144" i="1"/>
  <c r="D153" i="1" s="1"/>
  <c r="C144" i="1"/>
  <c r="C153" i="1" s="1"/>
  <c r="I143" i="1"/>
  <c r="F143" i="1"/>
  <c r="I142" i="1"/>
  <c r="F142" i="1"/>
  <c r="F141" i="1"/>
  <c r="F144" i="1" s="1"/>
  <c r="H140" i="1"/>
  <c r="H153" i="1" s="1"/>
  <c r="H134" i="1" s="1"/>
  <c r="G140" i="1"/>
  <c r="G153" i="1" s="1"/>
  <c r="G134" i="1" s="1"/>
  <c r="E140" i="1"/>
  <c r="D140" i="1"/>
  <c r="C140" i="1"/>
  <c r="F139" i="1"/>
  <c r="I139" i="1" s="1"/>
  <c r="I138" i="1"/>
  <c r="I140" i="1" s="1"/>
  <c r="F138" i="1"/>
  <c r="I137" i="1"/>
  <c r="F137" i="1"/>
  <c r="F140" i="1" s="1"/>
  <c r="F153" i="1" s="1"/>
  <c r="L133" i="1"/>
  <c r="H129" i="1"/>
  <c r="G129" i="1"/>
  <c r="E129" i="1"/>
  <c r="D129" i="1"/>
  <c r="C129" i="1"/>
  <c r="F128" i="1"/>
  <c r="I128" i="1" s="1"/>
  <c r="I127" i="1"/>
  <c r="I126" i="1"/>
  <c r="F126" i="1"/>
  <c r="F129" i="1" s="1"/>
  <c r="H125" i="1"/>
  <c r="G125" i="1"/>
  <c r="E125" i="1"/>
  <c r="E130" i="1" s="1"/>
  <c r="D125" i="1"/>
  <c r="D130" i="1" s="1"/>
  <c r="C125" i="1"/>
  <c r="C130" i="1" s="1"/>
  <c r="I124" i="1"/>
  <c r="F124" i="1"/>
  <c r="I123" i="1"/>
  <c r="F123" i="1"/>
  <c r="F122" i="1"/>
  <c r="F125" i="1" s="1"/>
  <c r="F130" i="1" s="1"/>
  <c r="I121" i="1"/>
  <c r="H121" i="1"/>
  <c r="G121" i="1"/>
  <c r="E121" i="1"/>
  <c r="I120" i="1"/>
  <c r="I119" i="1"/>
  <c r="I118" i="1"/>
  <c r="I117" i="1"/>
  <c r="H117" i="1"/>
  <c r="H130" i="1" s="1"/>
  <c r="G117" i="1"/>
  <c r="G130" i="1" s="1"/>
  <c r="E117" i="1"/>
  <c r="I116" i="1"/>
  <c r="I115" i="1"/>
  <c r="I114" i="1"/>
  <c r="L113" i="1"/>
  <c r="L115" i="1" s="1"/>
  <c r="H110" i="1"/>
  <c r="G110" i="1"/>
  <c r="E110" i="1"/>
  <c r="D110" i="1"/>
  <c r="C110" i="1"/>
  <c r="F109" i="1"/>
  <c r="I109" i="1" s="1"/>
  <c r="I108" i="1"/>
  <c r="F108" i="1"/>
  <c r="F107" i="1"/>
  <c r="F110" i="1" s="1"/>
  <c r="H106" i="1"/>
  <c r="G106" i="1"/>
  <c r="E106" i="1"/>
  <c r="D106" i="1"/>
  <c r="C106" i="1"/>
  <c r="I105" i="1"/>
  <c r="F105" i="1"/>
  <c r="F104" i="1"/>
  <c r="I104" i="1" s="1"/>
  <c r="F103" i="1"/>
  <c r="F106" i="1" s="1"/>
  <c r="H102" i="1"/>
  <c r="G102" i="1"/>
  <c r="E102" i="1"/>
  <c r="D102" i="1"/>
  <c r="D111" i="1" s="1"/>
  <c r="C102" i="1"/>
  <c r="C111" i="1" s="1"/>
  <c r="I101" i="1"/>
  <c r="F101" i="1"/>
  <c r="F100" i="1"/>
  <c r="I100" i="1" s="1"/>
  <c r="F99" i="1"/>
  <c r="F102" i="1" s="1"/>
  <c r="H98" i="1"/>
  <c r="H111" i="1" s="1"/>
  <c r="G98" i="1"/>
  <c r="G111" i="1" s="1"/>
  <c r="E98" i="1"/>
  <c r="E111" i="1" s="1"/>
  <c r="D98" i="1"/>
  <c r="C98" i="1"/>
  <c r="F97" i="1"/>
  <c r="I97" i="1" s="1"/>
  <c r="I98" i="1" s="1"/>
  <c r="I96" i="1"/>
  <c r="F96" i="1"/>
  <c r="I95" i="1"/>
  <c r="F95" i="1"/>
  <c r="F98" i="1" s="1"/>
  <c r="F111" i="1" s="1"/>
  <c r="G92" i="1"/>
  <c r="H91" i="1"/>
  <c r="G91" i="1"/>
  <c r="F91" i="1"/>
  <c r="E91" i="1"/>
  <c r="D91" i="1"/>
  <c r="C91" i="1"/>
  <c r="F90" i="1"/>
  <c r="I90" i="1" s="1"/>
  <c r="F89" i="1"/>
  <c r="I89" i="1" s="1"/>
  <c r="I88" i="1"/>
  <c r="F88" i="1"/>
  <c r="H87" i="1"/>
  <c r="G87" i="1"/>
  <c r="E87" i="1"/>
  <c r="D87" i="1"/>
  <c r="D92" i="1" s="1"/>
  <c r="C87" i="1"/>
  <c r="I86" i="1"/>
  <c r="F86" i="1"/>
  <c r="I85" i="1"/>
  <c r="F85" i="1"/>
  <c r="F84" i="1"/>
  <c r="F87" i="1" s="1"/>
  <c r="H83" i="1"/>
  <c r="H92" i="1" s="1"/>
  <c r="G83" i="1"/>
  <c r="E83" i="1"/>
  <c r="D83" i="1"/>
  <c r="C83" i="1"/>
  <c r="F82" i="1"/>
  <c r="I82" i="1" s="1"/>
  <c r="I81" i="1"/>
  <c r="F81" i="1"/>
  <c r="F80" i="1"/>
  <c r="F83" i="1" s="1"/>
  <c r="H79" i="1"/>
  <c r="G79" i="1"/>
  <c r="E79" i="1"/>
  <c r="E92" i="1" s="1"/>
  <c r="D79" i="1"/>
  <c r="C79" i="1"/>
  <c r="C92" i="1" s="1"/>
  <c r="F78" i="1"/>
  <c r="I78" i="1" s="1"/>
  <c r="L77" i="1"/>
  <c r="F77" i="1"/>
  <c r="I77" i="1" s="1"/>
  <c r="I76" i="1"/>
  <c r="I79" i="1" s="1"/>
  <c r="F76" i="1"/>
  <c r="L75" i="1"/>
  <c r="L79" i="1" s="1"/>
  <c r="E73" i="1"/>
  <c r="H72" i="1"/>
  <c r="G72" i="1"/>
  <c r="E72" i="1"/>
  <c r="D72" i="1"/>
  <c r="C72" i="1"/>
  <c r="F71" i="1"/>
  <c r="I71" i="1" s="1"/>
  <c r="F70" i="1"/>
  <c r="I70" i="1" s="1"/>
  <c r="F69" i="1"/>
  <c r="I69" i="1" s="1"/>
  <c r="H68" i="1"/>
  <c r="G68" i="1"/>
  <c r="E68" i="1"/>
  <c r="D68" i="1"/>
  <c r="C68" i="1"/>
  <c r="F67" i="1"/>
  <c r="F68" i="1" s="1"/>
  <c r="I66" i="1"/>
  <c r="F66" i="1"/>
  <c r="I65" i="1"/>
  <c r="F65" i="1"/>
  <c r="H64" i="1"/>
  <c r="H73" i="1" s="1"/>
  <c r="G64" i="1"/>
  <c r="G73" i="1" s="1"/>
  <c r="F64" i="1"/>
  <c r="E64" i="1"/>
  <c r="D64" i="1"/>
  <c r="C64" i="1"/>
  <c r="F63" i="1"/>
  <c r="I63" i="1" s="1"/>
  <c r="F62" i="1"/>
  <c r="I62" i="1" s="1"/>
  <c r="L61" i="1"/>
  <c r="I61" i="1"/>
  <c r="I64" i="1" s="1"/>
  <c r="F61" i="1"/>
  <c r="H60" i="1"/>
  <c r="G60" i="1"/>
  <c r="E60" i="1"/>
  <c r="D60" i="1"/>
  <c r="D73" i="1" s="1"/>
  <c r="C60" i="1"/>
  <c r="C73" i="1" s="1"/>
  <c r="F59" i="1"/>
  <c r="I59" i="1" s="1"/>
  <c r="F58" i="1"/>
  <c r="I58" i="1" s="1"/>
  <c r="F57" i="1"/>
  <c r="I57" i="1" s="1"/>
  <c r="I60" i="1" s="1"/>
  <c r="L56" i="1"/>
  <c r="L58" i="1" s="1"/>
  <c r="H52" i="1"/>
  <c r="G52" i="1"/>
  <c r="E52" i="1"/>
  <c r="D52" i="1"/>
  <c r="C52" i="1"/>
  <c r="I51" i="1"/>
  <c r="F51" i="1"/>
  <c r="F50" i="1"/>
  <c r="I50" i="1" s="1"/>
  <c r="F49" i="1"/>
  <c r="F52" i="1" s="1"/>
  <c r="H48" i="1"/>
  <c r="G48" i="1"/>
  <c r="E48" i="1"/>
  <c r="D48" i="1"/>
  <c r="C48" i="1"/>
  <c r="F47" i="1"/>
  <c r="I47" i="1" s="1"/>
  <c r="F46" i="1"/>
  <c r="F48" i="1" s="1"/>
  <c r="I45" i="1"/>
  <c r="F45" i="1"/>
  <c r="H44" i="1"/>
  <c r="G44" i="1"/>
  <c r="E44" i="1"/>
  <c r="D44" i="1"/>
  <c r="C44" i="1"/>
  <c r="K43" i="1"/>
  <c r="I43" i="1"/>
  <c r="F43" i="1"/>
  <c r="K42" i="1"/>
  <c r="F42" i="1"/>
  <c r="F44" i="1" s="1"/>
  <c r="I41" i="1"/>
  <c r="F41" i="1"/>
  <c r="H40" i="1"/>
  <c r="H53" i="1" s="1"/>
  <c r="H34" i="1" s="1"/>
  <c r="G40" i="1"/>
  <c r="G53" i="1" s="1"/>
  <c r="G34" i="1" s="1"/>
  <c r="E40" i="1"/>
  <c r="E53" i="1" s="1"/>
  <c r="D40" i="1"/>
  <c r="D53" i="1" s="1"/>
  <c r="C40" i="1"/>
  <c r="C53" i="1" s="1"/>
  <c r="I39" i="1"/>
  <c r="F39" i="1"/>
  <c r="I38" i="1"/>
  <c r="F38" i="1"/>
  <c r="F37" i="1"/>
  <c r="I37" i="1" s="1"/>
  <c r="I40" i="1" s="1"/>
  <c r="L33" i="1"/>
  <c r="L35" i="1" s="1"/>
  <c r="H28" i="1"/>
  <c r="G28" i="1"/>
  <c r="E28" i="1"/>
  <c r="D28" i="1"/>
  <c r="C28" i="1"/>
  <c r="F27" i="1"/>
  <c r="I27" i="1" s="1"/>
  <c r="I28" i="1" s="1"/>
  <c r="I26" i="1"/>
  <c r="F26" i="1"/>
  <c r="I25" i="1"/>
  <c r="F25" i="1"/>
  <c r="F28" i="1" s="1"/>
  <c r="H24" i="1"/>
  <c r="G24" i="1"/>
  <c r="F24" i="1"/>
  <c r="E24" i="1"/>
  <c r="D24" i="1"/>
  <c r="C24" i="1"/>
  <c r="F23" i="1"/>
  <c r="I23" i="1" s="1"/>
  <c r="F22" i="1"/>
  <c r="I22" i="1" s="1"/>
  <c r="I21" i="1"/>
  <c r="I24" i="1" s="1"/>
  <c r="F21" i="1"/>
  <c r="H20" i="1"/>
  <c r="G20" i="1"/>
  <c r="E20" i="1"/>
  <c r="E29" i="1" s="1"/>
  <c r="E10" i="1" s="1"/>
  <c r="D20" i="1"/>
  <c r="D29" i="1" s="1"/>
  <c r="D10" i="1" s="1"/>
  <c r="C20" i="1"/>
  <c r="C29" i="1" s="1"/>
  <c r="C10" i="1" s="1"/>
  <c r="I19" i="1"/>
  <c r="F19" i="1"/>
  <c r="F18" i="1"/>
  <c r="I18" i="1" s="1"/>
  <c r="F17" i="1"/>
  <c r="F20" i="1" s="1"/>
  <c r="H16" i="1"/>
  <c r="H29" i="1" s="1"/>
  <c r="H10" i="1" s="1"/>
  <c r="G16" i="1"/>
  <c r="G29" i="1" s="1"/>
  <c r="G10" i="1" s="1"/>
  <c r="E16" i="1"/>
  <c r="D16" i="1"/>
  <c r="C16" i="1"/>
  <c r="I15" i="1"/>
  <c r="F15" i="1"/>
  <c r="F14" i="1"/>
  <c r="I14" i="1" s="1"/>
  <c r="F13" i="1"/>
  <c r="F16" i="1" s="1"/>
  <c r="F29" i="1" s="1"/>
  <c r="F10" i="1" s="1"/>
  <c r="L12" i="1"/>
  <c r="L14" i="1" s="1"/>
  <c r="D134" i="1" l="1"/>
  <c r="L136" i="1"/>
  <c r="I182" i="1"/>
  <c r="C34" i="1"/>
  <c r="I148" i="1"/>
  <c r="I153" i="1" s="1"/>
  <c r="H210" i="1"/>
  <c r="D34" i="1"/>
  <c r="L15" i="1"/>
  <c r="L16" i="1" s="1"/>
  <c r="I72" i="1"/>
  <c r="I91" i="1"/>
  <c r="L96" i="1"/>
  <c r="L98" i="1"/>
  <c r="E34" i="1"/>
  <c r="I129" i="1"/>
  <c r="I130" i="1" s="1"/>
  <c r="L137" i="1"/>
  <c r="C134" i="1"/>
  <c r="I178" i="1"/>
  <c r="F79" i="1"/>
  <c r="F92" i="1" s="1"/>
  <c r="I46" i="1"/>
  <c r="I48" i="1" s="1"/>
  <c r="I67" i="1"/>
  <c r="I68" i="1" s="1"/>
  <c r="I73" i="1" s="1"/>
  <c r="I42" i="1"/>
  <c r="I44" i="1" s="1"/>
  <c r="I53" i="1" s="1"/>
  <c r="L159" i="1"/>
  <c r="F182" i="1"/>
  <c r="I103" i="1"/>
  <c r="I106" i="1" s="1"/>
  <c r="I111" i="1" s="1"/>
  <c r="I160" i="1"/>
  <c r="I163" i="1" s="1"/>
  <c r="F178" i="1"/>
  <c r="I187" i="1"/>
  <c r="I190" i="1" s="1"/>
  <c r="F60" i="1"/>
  <c r="L117" i="1"/>
  <c r="L135" i="1"/>
  <c r="I156" i="1"/>
  <c r="I159" i="1" s="1"/>
  <c r="I172" i="1" s="1"/>
  <c r="I17" i="1"/>
  <c r="I20" i="1" s="1"/>
  <c r="F40" i="1"/>
  <c r="F53" i="1" s="1"/>
  <c r="I84" i="1"/>
  <c r="I87" i="1" s="1"/>
  <c r="I122" i="1"/>
  <c r="I125" i="1" s="1"/>
  <c r="I141" i="1"/>
  <c r="I144" i="1" s="1"/>
  <c r="I168" i="1"/>
  <c r="I171" i="1" s="1"/>
  <c r="F72" i="1"/>
  <c r="L37" i="1"/>
  <c r="I49" i="1"/>
  <c r="I52" i="1" s="1"/>
  <c r="I99" i="1"/>
  <c r="I102" i="1" s="1"/>
  <c r="I183" i="1"/>
  <c r="I186" i="1" s="1"/>
  <c r="I13" i="1"/>
  <c r="I16" i="1" s="1"/>
  <c r="I80" i="1"/>
  <c r="I83" i="1" s="1"/>
  <c r="I92" i="1" s="1"/>
  <c r="I107" i="1"/>
  <c r="I110" i="1" s="1"/>
  <c r="I164" i="1"/>
  <c r="I167" i="1" s="1"/>
  <c r="I34" i="1" l="1"/>
  <c r="I29" i="1"/>
  <c r="I10" i="1" s="1"/>
  <c r="F73" i="1"/>
  <c r="F191" i="1"/>
  <c r="F134" i="1" s="1"/>
  <c r="F34" i="1"/>
  <c r="I191" i="1"/>
  <c r="I134" i="1" s="1"/>
  <c r="G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Sirlen</author>
  </authors>
  <commentList>
    <comment ref="C10" authorId="0" shapeId="0" xr:uid="{E6267A9F-BBA1-4F10-9A77-2FF52A683ECF}">
      <text>
        <r>
          <rPr>
            <sz val="11"/>
            <color indexed="81"/>
            <rFont val="Palatino Linotype"/>
            <family val="1"/>
          </rPr>
          <t xml:space="preserve">
Según corresponda, considerar la suma o promedio de la población beneficiaria.</t>
        </r>
      </text>
    </comment>
    <comment ref="C16" authorId="0" shapeId="0" xr:uid="{B319089E-87A1-4352-B270-0AC2C135B41E}">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20" authorId="0" shapeId="0" xr:uid="{3BBD3FEA-CDF8-4DFA-B9BE-E10FB9AC8072}">
      <text>
        <r>
          <rPr>
            <sz val="11"/>
            <color indexed="81"/>
            <rFont val="Palatino Linotype"/>
            <family val="1"/>
          </rPr>
          <t xml:space="preserve">
Según corresponda, considerar la suma o promedio de la población beneficiaria.</t>
        </r>
      </text>
    </comment>
    <comment ref="C24" authorId="0" shapeId="0" xr:uid="{7DF98081-F45C-43D6-A787-D33CB1796862}">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28" authorId="0" shapeId="0" xr:uid="{D54AA8D6-34B7-4618-931F-772758C7E7AB}">
      <text>
        <r>
          <rPr>
            <sz val="11"/>
            <color indexed="81"/>
            <rFont val="Palatino Linotype"/>
            <family val="1"/>
          </rPr>
          <t xml:space="preserve">
Según corresponda, considerar la suma o promedio de la población beneficiaria.</t>
        </r>
      </text>
    </comment>
    <comment ref="C29" authorId="0" shapeId="0" xr:uid="{06573C1F-A492-4D62-911E-52A5D93515B6}">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34" authorId="0" shapeId="0" xr:uid="{162A952E-A97D-4B94-A37C-8A0A94265488}">
      <text>
        <r>
          <rPr>
            <sz val="11"/>
            <color indexed="81"/>
            <rFont val="Palatino Linotype"/>
            <family val="1"/>
          </rPr>
          <t xml:space="preserve">
Según corresponda, considerar la suma o promedio de la población beneficiaria.</t>
        </r>
      </text>
    </comment>
    <comment ref="C40" authorId="0" shapeId="0" xr:uid="{0E5C3FC7-D88E-4776-A62F-E1CCA2EBE901}">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44" authorId="0" shapeId="0" xr:uid="{9CC5BCFD-955A-4F06-BDBF-99E5EB57F70D}">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48" authorId="0" shapeId="0" xr:uid="{7DB52FE0-AD26-4CBA-916B-4C452DB4B4FC}">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52" authorId="0" shapeId="0" xr:uid="{81315086-1349-48FC-B2FB-56B0133BB389}">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53" authorId="0" shapeId="0" xr:uid="{CD0EF8E0-2417-4E05-B5B2-BAA8FA937F4B}">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60" authorId="0" shapeId="0" xr:uid="{28141041-5121-4302-B5A6-1579B06256D4}">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64" authorId="0" shapeId="0" xr:uid="{18C3827B-64D1-468D-8F8B-231F5145354D}">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68" authorId="0" shapeId="0" xr:uid="{F7996DA0-320B-49BB-A94A-AAB9F2F30EDF}">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72" authorId="0" shapeId="0" xr:uid="{D39F404A-2669-4789-A56C-35536E5F0405}">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73" authorId="0" shapeId="0" xr:uid="{3148184E-54D9-4B93-9E0F-40DD853E972F}">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79" authorId="0" shapeId="0" xr:uid="{8C55A23A-02AA-42F5-8AC6-A7ED86DE220B}">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83" authorId="0" shapeId="0" xr:uid="{BED5BE24-18B4-4990-BEAD-2CBFA89C861B}">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87" authorId="0" shapeId="0" xr:uid="{51A3D4AF-82F3-48C5-9CB0-6A1CEB404681}">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91" authorId="0" shapeId="0" xr:uid="{A42070A3-2B4A-4E30-97E9-05B28FA988A2}">
      <text>
        <r>
          <rPr>
            <sz val="11"/>
            <color indexed="81"/>
            <rFont val="Palatino Linotype"/>
            <family val="1"/>
          </rPr>
          <t xml:space="preserve">
Según corresponda, considerar la suma o promedio de la población beneficiaria.</t>
        </r>
      </text>
    </comment>
    <comment ref="C92" authorId="0" shapeId="0" xr:uid="{987189DE-002D-45EF-8A03-8CB5FE80C43D}">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98" authorId="0" shapeId="0" xr:uid="{205E5256-536C-40C5-8F01-D59177F4371A}">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02" authorId="0" shapeId="0" xr:uid="{7FF63EA2-54DB-462A-9E3F-09041ED08A0F}">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06" authorId="0" shapeId="0" xr:uid="{7E76F556-E552-4B86-AE21-A76D80D69BC8}">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10" authorId="0" shapeId="0" xr:uid="{1D145CC0-A957-481B-B8DD-A535B19112F4}">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11" authorId="0" shapeId="0" xr:uid="{FE9876CD-E25B-4779-BD30-B8DFB9E8CBCD}">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17" authorId="0" shapeId="0" xr:uid="{AB29D42B-277F-4587-BDBF-177399BFB8B7}">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21" authorId="0" shapeId="0" xr:uid="{B1F23551-D4BB-4C3A-B32F-94D517338A39}">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25" authorId="0" shapeId="0" xr:uid="{DCEE3C30-30FF-4F63-93D7-E1177DDE6C55}">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29" authorId="0" shapeId="0" xr:uid="{7435893A-8B9C-4B5A-8094-B2E81D979595}">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30" authorId="0" shapeId="0" xr:uid="{793BB2C3-807B-4E95-8510-4E7F540707A4}">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34" authorId="0" shapeId="0" xr:uid="{5484489D-98B0-4508-A5B4-34C8C33A4596}">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40" authorId="0" shapeId="0" xr:uid="{B7677CA3-F464-4887-B90E-EA6013C9CA1A}">
      <text>
        <r>
          <rPr>
            <sz val="11"/>
            <color indexed="81"/>
            <rFont val="Palatino Linotype"/>
            <family val="1"/>
          </rPr>
          <t xml:space="preserve">
Según corresponda, considerar la suma o promedio de la población beneficiaria.</t>
        </r>
      </text>
    </comment>
    <comment ref="C144" authorId="0" shapeId="0" xr:uid="{112E861D-6CE0-40D0-8980-6DE4D22AE671}">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48" authorId="0" shapeId="0" xr:uid="{AA2EE079-4032-4907-81D6-4CF633B29064}">
      <text>
        <r>
          <rPr>
            <sz val="11"/>
            <color indexed="81"/>
            <rFont val="Palatino Linotype"/>
            <family val="1"/>
          </rPr>
          <t xml:space="preserve">
Según corresponda, considerar la suma o promedio de la población beneficiaria.</t>
        </r>
      </text>
    </comment>
    <comment ref="C152" authorId="0" shapeId="0" xr:uid="{16C89C45-E6D3-48E7-9AAE-F04B2E6A8086}">
      <text>
        <r>
          <rPr>
            <sz val="11"/>
            <color indexed="81"/>
            <rFont val="Palatino Linotype"/>
            <family val="1"/>
          </rPr>
          <t xml:space="preserve">
Según corresponda, considerar la suma o promedio de la población beneficiaria.</t>
        </r>
      </text>
    </comment>
    <comment ref="C153" authorId="0" shapeId="0" xr:uid="{17E1789C-30AA-4FD6-9864-88DC81A3005E}">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59" authorId="0" shapeId="0" xr:uid="{646BD80C-7BD7-4162-A89A-E71DC7766849}">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63" authorId="0" shapeId="0" xr:uid="{10E3443B-EA11-4BCA-8B8B-3F9E8ED2B799}">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67" authorId="0" shapeId="0" xr:uid="{1BDFED31-8BC1-40BD-A348-750785BC845E}">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71" authorId="0" shapeId="0" xr:uid="{EE429553-B86D-4364-8218-B6D3DFFCAF37}">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72" authorId="0" shapeId="0" xr:uid="{19CDBA8E-9721-4081-9BD9-AAD20B8C26C1}">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78" authorId="0" shapeId="0" xr:uid="{E2ADB2C3-6D81-4F94-A0F4-E22274EC2309}">
      <text>
        <r>
          <rPr>
            <sz val="11"/>
            <color indexed="81"/>
            <rFont val="Palatino Linotype"/>
            <family val="1"/>
          </rPr>
          <t xml:space="preserve">
Según corresponda, considerar la suma o promedio de la población beneficiaria.</t>
        </r>
      </text>
    </comment>
    <comment ref="C182" authorId="0" shapeId="0" xr:uid="{48D3E3E2-C9AD-49EC-BE2D-F4204916E6E7}">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86" authorId="0" shapeId="0" xr:uid="{D3F538C1-6F4C-4AFE-A239-A3076A07A865}">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90" authorId="0" shapeId="0" xr:uid="{BD9B0E12-09CF-44B7-8DCC-3F734325C08A}">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191" authorId="0" shapeId="0" xr:uid="{14F3F8A9-72E8-48B5-BC4C-FC7FC44E6239}">
      <text>
        <r>
          <rPr>
            <sz val="11"/>
            <color rgb="FF000000"/>
            <rFont val="Palatino Linotype"/>
            <family val="1"/>
          </rPr>
          <t xml:space="preserve">
</t>
        </r>
        <r>
          <rPr>
            <sz val="11"/>
            <color rgb="FF000000"/>
            <rFont val="Palatino Linotype"/>
            <family val="1"/>
          </rPr>
          <t>Según corresponda, considerar la suma o promedio de la población beneficiaria.</t>
        </r>
      </text>
    </comment>
    <comment ref="C211" authorId="0" shapeId="0" xr:uid="{BB58E41B-745F-434D-BA97-7E51A70E306D}">
      <text>
        <r>
          <rPr>
            <sz val="11"/>
            <color indexed="81"/>
            <rFont val="Palatino Linotype"/>
            <family val="1"/>
          </rPr>
          <t xml:space="preserve">
Según corresponda, considerar la suma o promedio de la población beneficiaria.</t>
        </r>
      </text>
    </comment>
  </commentList>
</comments>
</file>

<file path=xl/sharedStrings.xml><?xml version="1.0" encoding="utf-8"?>
<sst xmlns="http://schemas.openxmlformats.org/spreadsheetml/2006/main" count="311" uniqueCount="82">
  <si>
    <t>Cronograma de metas e inversión de programas sociales financiados por Fodesaf</t>
  </si>
  <si>
    <t>Instituto Nacional de las Mujeres</t>
  </si>
  <si>
    <t xml:space="preserve"> Programa Protección y Promoción Social</t>
  </si>
  <si>
    <t>Plan presupuesto 2023</t>
  </si>
  <si>
    <t>Presupuesto ordinario 2023</t>
  </si>
  <si>
    <t>Rige:1-01-2023</t>
  </si>
  <si>
    <t>PROGRAMA 1.  ACTIVIDADES CENTRALES</t>
  </si>
  <si>
    <t>Total general del programa</t>
  </si>
  <si>
    <t>Población beneficiaria programada</t>
  </si>
  <si>
    <t>Productos o servicios programados (1)</t>
  </si>
  <si>
    <t>Financiamiento Fodesaf por unidad de producto (2)</t>
  </si>
  <si>
    <t>Inversión programada Fodesaf (1*2)</t>
  </si>
  <si>
    <t>Contrapartida unidad ejecutora</t>
  </si>
  <si>
    <t xml:space="preserve">Inversión programada fuentes diferentes de Fodesaf y unidad ejecutora </t>
  </si>
  <si>
    <t>Inversión total programada (F+G+H)</t>
  </si>
  <si>
    <t>Producto: bien, servicio o transferencia</t>
  </si>
  <si>
    <t>Mes</t>
  </si>
  <si>
    <t xml:space="preserve">P1.1 Servicios de producción y difusión sobre derechos humanos de las mujeres al público en general </t>
  </si>
  <si>
    <t>Enero</t>
  </si>
  <si>
    <t>Febrero</t>
  </si>
  <si>
    <t>Marzo</t>
  </si>
  <si>
    <t xml:space="preserve">Sub-total </t>
  </si>
  <si>
    <t>Abril</t>
  </si>
  <si>
    <t>Mayo</t>
  </si>
  <si>
    <t>Junio</t>
  </si>
  <si>
    <t>Julio</t>
  </si>
  <si>
    <t>Agosto</t>
  </si>
  <si>
    <t>Septiembre</t>
  </si>
  <si>
    <t>Octubre</t>
  </si>
  <si>
    <t>Noviembre</t>
  </si>
  <si>
    <t>Diciembre</t>
  </si>
  <si>
    <t>Total P1</t>
  </si>
  <si>
    <t>Notas: Los cálculos están basados en proyecciones ya que la programación institucional del POI  según la ley 8131 corresponde al mes de setiembre de 2022, por lo que se utiliza la programación de este año como base de proyección al 2023
Todos los montos consideran remuneraciones según los productos institucionales y se asocian al indicador POI 1.4.1 y 1.4.2</t>
  </si>
  <si>
    <t>PROGRAMA 2 ATENCIÓN A MUJERES EN SU DIVERSIDAD</t>
  </si>
  <si>
    <t xml:space="preserve">
P2.1 Servicios de información, orientación y referencia a mujeres sobre sus derechos y sobre otros servicios públicos
</t>
  </si>
  <si>
    <t>Total P2.1</t>
  </si>
  <si>
    <t>Notas: Los cálculos están basados en proyecciones ya que la programación institucional del POI  según la ley 8131 corresponde al mes de setiembre de 2022, por lo que se utiliza la programación de este año como base de proyección al 2023
Todos los montos consideran remuneraciones según los productos institucionales y están asociados al indicador POI 2.2.2</t>
  </si>
  <si>
    <r>
      <t xml:space="preserve">
</t>
    </r>
    <r>
      <rPr>
        <b/>
        <sz val="14"/>
        <rFont val="Palatino Linotype"/>
        <family val="1"/>
      </rPr>
      <t>P2.2 Servicios de capacitación y formación a mujeres en diversos temas (incluye Formación Humana, riesgos de género en la empresariedad y liderazgo transformador</t>
    </r>
    <r>
      <rPr>
        <b/>
        <sz val="12"/>
        <rFont val="Palatino Linotype"/>
        <family val="1"/>
      </rPr>
      <t>)</t>
    </r>
  </si>
  <si>
    <t>Total P2.2</t>
  </si>
  <si>
    <t>Notas: Los cálculos están basados en proyecciones ya que la programación institucional del POI  según la ley 8131 corresponde al mes de setiembre de 2022, por lo que se utiliza la programación de este año como base de proyección al 2023
Todos los montos consideran remuneraciones según los productos institucionales y están asociados a los indicadores POI 2.1.1 y 2.1.2.</t>
  </si>
  <si>
    <t>P2.3 Servicios de atención directa a mujeres víctimas de violencia de género.</t>
  </si>
  <si>
    <t>Total P2.3</t>
  </si>
  <si>
    <t>Notas: Los cálculos están basados en proyecciones ya que la programación institucional del POI  según la ley 8131 corresponde al mes de setiembre de 2022, por lo que se utiliza la programación de este año como base de proyección al 2023
Todos los montos consideran remuneraciones según los productos institucionales y, están asociados al indicador POI 2.2.1 y 2.2.3</t>
  </si>
  <si>
    <r>
      <rPr>
        <b/>
        <sz val="14"/>
        <rFont val="Palatino Linotype"/>
        <family val="1"/>
      </rPr>
      <t>P2.4 Servicios de asesoría y acompañamiento a mujeres diversas para el ejercicio de sus derecho</t>
    </r>
    <r>
      <rPr>
        <b/>
        <sz val="12"/>
        <rFont val="Palatino Linotype"/>
        <family val="1"/>
      </rPr>
      <t>s</t>
    </r>
  </si>
  <si>
    <t>185000 px</t>
  </si>
  <si>
    <t>Total P2.4</t>
  </si>
  <si>
    <t xml:space="preserve">Notas: Los cálculos están basados en proyecciones ya que la programación institucional del POI  según la ley 8131 corresponde al mes de setiembre de 2022, por lo que se utiliza la programación de este año como base de proyección al 2023
Todos los montos consideran remuneraciones según los productos institucionales y,  están asociados al indicador POI 2.1.3 </t>
  </si>
  <si>
    <t>P2.5 Financiamiento no reembolsable para actividades productivas de las mujeres y para organizaciones en defensa de los derechos de las mujeres</t>
  </si>
  <si>
    <t>Total P2.5</t>
  </si>
  <si>
    <t xml:space="preserve">Notas: Los cálculos están basados en proyecciones ya que la programación institucional del POI  según la ley 8131 corresponde al mes de setiembre de 2022, por lo que se utiliza la programación de este año como base de proyección al 2023
Todos los montos consideran remuneraciones según los productos institucionales y,  están asociados a los indicadores POI 2.1.4 y 2.1.5.  </t>
  </si>
  <si>
    <t>PROGRAMA 3  RECTORIA Y VIGILANCIA EN NORMATIVA Y POLÍTICAS PÚBLICAS</t>
  </si>
  <si>
    <t>P3.1 Servicios de capacitación en derechos humanos de las mujeres a personas funcionarias públicas</t>
  </si>
  <si>
    <t>Total P4</t>
  </si>
  <si>
    <t xml:space="preserve">Notas: Los cálculos están basados en proyecciones ya que la programación institucional del POI  según la ley 8131 corresponde al mes de setiembre de 2022, por lo que se utiliza la programación de este año como base de proyección al 2023
Todos los montos consideran remuneraciones según los productos institucionales y asociado al indicador POI 3.1.2 </t>
  </si>
  <si>
    <t>P3.2 Servicios de asistencia técnica en derechos humanos de las mujeres a instituciones públicas, empresas privadas y organizaciones sociales</t>
  </si>
  <si>
    <t>Total P3.2</t>
  </si>
  <si>
    <t xml:space="preserve">Notas: Los cálculos están basados en proyecciones ya que la programación institucional del POI  según la ley 8131 corresponde al mes de setiembre de 2022, por lo que se utiliza la programación de este año como base de proyección al 2023
Todos los montos consideran remuneraciones según los productos institucionales y asociado alos indicadores POI 1.1.1,1.1.2. 3.1.1, 3.1.3, 3.3.1 y, 3.3.2
</t>
  </si>
  <si>
    <t>P3.3 Servicios de incidencia legal y política para la generación de nuevas propuestas normativas y políticas públicas en igualdad, derechos de las mujeres y no violencia de género.</t>
  </si>
  <si>
    <t>Notas: Los cálculos están basados en proyecciones ya que la programación institucional del POI  según la ley 8131 corresponde al mes de setiembre de 2022, por lo que se utiliza la programación de este año como base de proyección al 2023
En este caso la población beneficiaria está asociada a instituciones y organizaciones específicas según sea la temática de abordaje.  De manera indirecta, el beneficio es para toda la población  que habita en Costa Rica. 
Todos los montos consideran remuneraciones según los productos institucionales y asociado al indicador POI 3.2.1 y 3.4.1.</t>
  </si>
  <si>
    <t xml:space="preserve">Síntesis de productos </t>
  </si>
  <si>
    <t xml:space="preserve">
Gestión Sustantiva Institucional 
(Programas 1, 2, 3) </t>
  </si>
  <si>
    <t>PRODUCTO</t>
  </si>
  <si>
    <t>ORDINARIO</t>
  </si>
  <si>
    <t>SUPERAVIT</t>
  </si>
  <si>
    <t>TOTALES PRODUCTO</t>
  </si>
  <si>
    <t>PRODUCTO 1.1</t>
  </si>
  <si>
    <t>PRODUCTO 2.1</t>
  </si>
  <si>
    <t>PRODUCTO2.2</t>
  </si>
  <si>
    <t>PRODUCTO2.3</t>
  </si>
  <si>
    <t>PRODUCTO 2.4</t>
  </si>
  <si>
    <t>PRODUCTO 2.5</t>
  </si>
  <si>
    <t>PRODUCTO 3.1</t>
  </si>
  <si>
    <t>PRODUCTO 3.2</t>
  </si>
  <si>
    <t>PRODUCTO 3.3</t>
  </si>
  <si>
    <t>SUBTOTAL</t>
  </si>
  <si>
    <t xml:space="preserve">SOPORTE ADMINISTRATIVO </t>
  </si>
  <si>
    <t>PROGRAMAS</t>
  </si>
  <si>
    <t>ORIGEN DEL PRESUPUESTO</t>
  </si>
  <si>
    <t>TOTAL PRESUPUESTO</t>
  </si>
  <si>
    <t>ACTIVIDADES CENTRALES</t>
  </si>
  <si>
    <t>SUB TOTAL</t>
  </si>
  <si>
    <t>GRAN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</si>
</sst>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3" formatCode="_-* #,##0.00_-;\-* #,##0.00_-;_-* &quot;-&quot;??_-;_-@_-"/>
    <numFmt numFmtId="164" formatCode="&quot;₡&quot;#,##0"/>
    <numFmt numFmtId="165" formatCode="&quot;₡&quot;#,##0.00"/>
    <numFmt numFmtId="166" formatCode="_-[$₡-140A]* #,##0.00_-;\-[$₡-140A]* #,##0.00_-;_-[$₡-140A]* &quot;-&quot;??_-;_-@_-"/>
  </numFmts>
  <fonts count="25" x14ac:knownFonts="1">
    <font>
      <sz val="11"/>
      <color theme="1"/>
      <name val="Calibri"/>
      <family val="2"/>
      <scheme val="minor"/>
    </font>
    <font>
      <sz val="11"/>
      <color theme="1"/>
      <name val="Calibri"/>
      <family val="2"/>
      <scheme val="minor"/>
    </font>
    <font>
      <sz val="12"/>
      <color theme="1"/>
      <name val="Palatino Linotype"/>
      <family val="1"/>
    </font>
    <font>
      <sz val="11"/>
      <color theme="1"/>
      <name val="Palatino Linotype"/>
      <family val="1"/>
    </font>
    <font>
      <b/>
      <sz val="14"/>
      <color rgb="FFFFFFFF"/>
      <name val="Palatino Linotype"/>
      <family val="1"/>
    </font>
    <font>
      <b/>
      <sz val="16"/>
      <color rgb="FFFFFFFF"/>
      <name val="Palatino Linotype"/>
      <family val="1"/>
    </font>
    <font>
      <b/>
      <sz val="16"/>
      <name val="Palatino Linotype"/>
      <family val="1"/>
    </font>
    <font>
      <sz val="16"/>
      <color theme="1"/>
      <name val="Palatino Linotype"/>
      <family val="1"/>
    </font>
    <font>
      <b/>
      <sz val="12"/>
      <color theme="1"/>
      <name val="Palatino Linotype"/>
      <family val="1"/>
    </font>
    <font>
      <sz val="11"/>
      <name val="Palatino Linotype"/>
      <family val="1"/>
    </font>
    <font>
      <sz val="11"/>
      <name val="Century Gothic"/>
      <family val="2"/>
    </font>
    <font>
      <b/>
      <sz val="12"/>
      <name val="Palatino Linotype"/>
      <family val="1"/>
    </font>
    <font>
      <b/>
      <sz val="11"/>
      <name val="Palatino Linotype"/>
      <family val="1"/>
    </font>
    <font>
      <b/>
      <sz val="14"/>
      <name val="Palatino Linotype"/>
      <family val="1"/>
    </font>
    <font>
      <b/>
      <sz val="20"/>
      <color theme="1"/>
      <name val="Palatino Linotype"/>
      <family val="1"/>
    </font>
    <font>
      <sz val="20"/>
      <color theme="1"/>
      <name val="Palatino Linotype"/>
      <family val="1"/>
    </font>
    <font>
      <sz val="12"/>
      <color rgb="FF000000"/>
      <name val="Calibri"/>
      <family val="2"/>
    </font>
    <font>
      <sz val="26"/>
      <color theme="1"/>
      <name val="Palatino Linotype"/>
      <family val="1"/>
    </font>
    <font>
      <b/>
      <sz val="14"/>
      <name val="Century Gothic"/>
      <family val="2"/>
    </font>
    <font>
      <b/>
      <sz val="11"/>
      <color theme="1"/>
      <name val="Century Gothic"/>
      <family val="2"/>
    </font>
    <font>
      <sz val="11"/>
      <color theme="1"/>
      <name val="Century Gothic"/>
      <family val="2"/>
    </font>
    <font>
      <b/>
      <sz val="12"/>
      <color theme="1"/>
      <name val="Century Gothic"/>
      <family val="2"/>
    </font>
    <font>
      <b/>
      <sz val="20"/>
      <color theme="1"/>
      <name val="Century Gothic"/>
      <family val="2"/>
    </font>
    <font>
      <sz val="11"/>
      <color indexed="81"/>
      <name val="Palatino Linotype"/>
      <family val="1"/>
    </font>
    <font>
      <sz val="11"/>
      <color rgb="FF000000"/>
      <name val="Palatino Linotype"/>
      <family val="1"/>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theme="9" tint="0.79998168889431442"/>
        <bgColor indexed="64"/>
      </patternFill>
    </fill>
  </fills>
  <borders count="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top/>
      <bottom style="thin">
        <color auto="1"/>
      </bottom>
      <diagonal/>
    </border>
    <border>
      <left/>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medium">
        <color indexed="64"/>
      </bottom>
      <diagonal/>
    </border>
  </borders>
  <cellStyleXfs count="3">
    <xf numFmtId="0" fontId="0" fillId="0" borderId="0"/>
    <xf numFmtId="43" fontId="1" fillId="0" borderId="0" applyFont="0" applyFill="0" applyBorder="0" applyAlignment="0" applyProtection="0"/>
    <xf numFmtId="42" fontId="1" fillId="0" borderId="0" applyFont="0" applyFill="0" applyBorder="0" applyAlignment="0" applyProtection="0"/>
  </cellStyleXfs>
  <cellXfs count="125">
    <xf numFmtId="0" fontId="0" fillId="0" borderId="0" xfId="0"/>
    <xf numFmtId="0" fontId="3" fillId="0" borderId="0" xfId="0" applyFont="1" applyAlignment="1">
      <alignment vertical="top"/>
    </xf>
    <xf numFmtId="0" fontId="2" fillId="0" borderId="0" xfId="0" applyFont="1" applyAlignment="1">
      <alignment vertical="top"/>
    </xf>
    <xf numFmtId="43" fontId="6" fillId="3" borderId="9" xfId="1" applyFont="1" applyFill="1" applyBorder="1" applyAlignment="1">
      <alignment vertical="top" wrapText="1"/>
    </xf>
    <xf numFmtId="0" fontId="7" fillId="0" borderId="0" xfId="0" applyFont="1" applyAlignment="1">
      <alignment vertical="top"/>
    </xf>
    <xf numFmtId="3" fontId="8" fillId="4" borderId="10" xfId="0" applyNumberFormat="1" applyFont="1" applyFill="1" applyBorder="1" applyAlignment="1">
      <alignment horizontal="center" vertical="top" wrapText="1"/>
    </xf>
    <xf numFmtId="0" fontId="8" fillId="4" borderId="10" xfId="0" applyFont="1" applyFill="1" applyBorder="1" applyAlignment="1">
      <alignment horizontal="center" vertical="top" wrapText="1"/>
    </xf>
    <xf numFmtId="3" fontId="8" fillId="3" borderId="10" xfId="0" applyNumberFormat="1" applyFont="1" applyFill="1" applyBorder="1" applyAlignment="1">
      <alignment horizontal="right" vertical="top" wrapText="1"/>
    </xf>
    <xf numFmtId="3" fontId="8" fillId="3" borderId="10" xfId="1" applyNumberFormat="1" applyFont="1" applyFill="1" applyBorder="1" applyAlignment="1">
      <alignment horizontal="right" vertical="top" wrapText="1"/>
    </xf>
    <xf numFmtId="0" fontId="8" fillId="5" borderId="10" xfId="0" applyFont="1" applyFill="1" applyBorder="1" applyAlignment="1">
      <alignment horizontal="center" vertical="top" wrapText="1"/>
    </xf>
    <xf numFmtId="3" fontId="8" fillId="5" borderId="10" xfId="0" applyNumberFormat="1" applyFont="1" applyFill="1" applyBorder="1" applyAlignment="1">
      <alignment horizontal="center" vertical="top" wrapText="1"/>
    </xf>
    <xf numFmtId="0" fontId="10" fillId="0" borderId="0" xfId="0" applyFont="1" applyAlignment="1" applyProtection="1">
      <alignment horizontal="left" vertical="top" wrapText="1"/>
      <protection hidden="1"/>
    </xf>
    <xf numFmtId="164" fontId="0" fillId="0" borderId="0" xfId="0" applyNumberFormat="1" applyAlignment="1">
      <alignment vertical="top"/>
    </xf>
    <xf numFmtId="0" fontId="9" fillId="0" borderId="10" xfId="0" applyFont="1" applyBorder="1" applyAlignment="1">
      <alignment vertical="top" wrapText="1"/>
    </xf>
    <xf numFmtId="3" fontId="9" fillId="0" borderId="10" xfId="0" applyNumberFormat="1" applyFont="1" applyBorder="1" applyAlignment="1">
      <alignment horizontal="right" vertical="top" wrapText="1"/>
    </xf>
    <xf numFmtId="2" fontId="10" fillId="0" borderId="0" xfId="0" applyNumberFormat="1" applyFont="1" applyAlignment="1" applyProtection="1">
      <alignment vertical="top"/>
      <protection hidden="1"/>
    </xf>
    <xf numFmtId="3" fontId="0" fillId="0" borderId="0" xfId="0" applyNumberFormat="1" applyAlignment="1">
      <alignment horizontal="right" vertical="top"/>
    </xf>
    <xf numFmtId="165" fontId="10" fillId="0" borderId="0" xfId="0" applyNumberFormat="1" applyFont="1" applyAlignment="1" applyProtection="1">
      <alignment vertical="top" wrapText="1"/>
      <protection hidden="1"/>
    </xf>
    <xf numFmtId="3" fontId="10" fillId="0" borderId="0" xfId="0" applyNumberFormat="1" applyFont="1" applyAlignment="1" applyProtection="1">
      <alignment vertical="top"/>
      <protection hidden="1"/>
    </xf>
    <xf numFmtId="0" fontId="12" fillId="5" borderId="10" xfId="0" applyFont="1" applyFill="1" applyBorder="1" applyAlignment="1">
      <alignment vertical="top" wrapText="1"/>
    </xf>
    <xf numFmtId="3" fontId="12" fillId="5" borderId="10" xfId="0" applyNumberFormat="1" applyFont="1" applyFill="1" applyBorder="1" applyAlignment="1">
      <alignment horizontal="right" vertical="top" wrapText="1"/>
    </xf>
    <xf numFmtId="3" fontId="12" fillId="4" borderId="10" xfId="0" applyNumberFormat="1" applyFont="1" applyFill="1" applyBorder="1" applyAlignment="1">
      <alignment horizontal="right" vertical="top" wrapText="1"/>
    </xf>
    <xf numFmtId="164" fontId="3" fillId="0" borderId="0" xfId="0" applyNumberFormat="1" applyFont="1" applyAlignment="1">
      <alignment vertical="top"/>
    </xf>
    <xf numFmtId="3" fontId="8" fillId="0" borderId="10" xfId="1" applyNumberFormat="1" applyFont="1" applyFill="1" applyBorder="1" applyAlignment="1">
      <alignment horizontal="right" vertical="top" wrapText="1"/>
    </xf>
    <xf numFmtId="3" fontId="3" fillId="0" borderId="0" xfId="0" applyNumberFormat="1" applyFont="1" applyAlignment="1">
      <alignment vertical="top"/>
    </xf>
    <xf numFmtId="0" fontId="8" fillId="3" borderId="0" xfId="0" applyFont="1" applyFill="1" applyAlignment="1">
      <alignment vertical="top"/>
    </xf>
    <xf numFmtId="0" fontId="8" fillId="3" borderId="0" xfId="0" applyFont="1" applyFill="1" applyAlignment="1">
      <alignment vertical="top" wrapText="1"/>
    </xf>
    <xf numFmtId="1" fontId="8" fillId="3" borderId="0" xfId="0" applyNumberFormat="1" applyFont="1" applyFill="1" applyAlignment="1">
      <alignment horizontal="right" vertical="top" wrapText="1"/>
    </xf>
    <xf numFmtId="1" fontId="8" fillId="3" borderId="0" xfId="1" applyNumberFormat="1" applyFont="1" applyFill="1" applyBorder="1" applyAlignment="1">
      <alignment horizontal="right" vertical="top" wrapText="1"/>
    </xf>
    <xf numFmtId="165" fontId="3" fillId="0" borderId="0" xfId="0" applyNumberFormat="1" applyFont="1" applyAlignment="1">
      <alignment vertical="top"/>
    </xf>
    <xf numFmtId="0" fontId="14" fillId="0" borderId="0" xfId="0" applyFont="1" applyAlignment="1">
      <alignment vertical="top"/>
    </xf>
    <xf numFmtId="0" fontId="15" fillId="0" borderId="0" xfId="0" applyFont="1" applyAlignment="1">
      <alignment horizontal="center" vertical="top"/>
    </xf>
    <xf numFmtId="0" fontId="16" fillId="0" borderId="0" xfId="0" applyFont="1" applyAlignment="1">
      <alignment vertical="top"/>
    </xf>
    <xf numFmtId="0" fontId="14" fillId="6" borderId="0" xfId="0" applyFont="1" applyFill="1" applyAlignment="1">
      <alignment horizontal="right" vertical="top"/>
    </xf>
    <xf numFmtId="0" fontId="3" fillId="0" borderId="0" xfId="0" applyFont="1" applyAlignment="1">
      <alignment horizontal="right" vertical="top"/>
    </xf>
    <xf numFmtId="3" fontId="17" fillId="0" borderId="0" xfId="0" applyNumberFormat="1" applyFont="1" applyAlignment="1">
      <alignment vertical="top"/>
    </xf>
    <xf numFmtId="165" fontId="19" fillId="7" borderId="16" xfId="0" applyNumberFormat="1" applyFont="1" applyFill="1" applyBorder="1" applyAlignment="1">
      <alignment horizontal="center" vertical="top"/>
    </xf>
    <xf numFmtId="0" fontId="19" fillId="7" borderId="15" xfId="0" applyFont="1" applyFill="1" applyBorder="1" applyAlignment="1">
      <alignment vertical="top"/>
    </xf>
    <xf numFmtId="164" fontId="20" fillId="0" borderId="17" xfId="0" applyNumberFormat="1" applyFont="1" applyBorder="1" applyAlignment="1">
      <alignment vertical="top"/>
    </xf>
    <xf numFmtId="165" fontId="10" fillId="0" borderId="0" xfId="0" applyNumberFormat="1" applyFont="1" applyAlignment="1">
      <alignment horizontal="right" vertical="top"/>
    </xf>
    <xf numFmtId="165" fontId="10" fillId="0" borderId="6" xfId="0" applyNumberFormat="1" applyFont="1" applyBorder="1" applyAlignment="1">
      <alignment horizontal="right" vertical="top"/>
    </xf>
    <xf numFmtId="0" fontId="19" fillId="0" borderId="18" xfId="0" applyFont="1" applyBorder="1" applyAlignment="1">
      <alignment horizontal="right" vertical="top"/>
    </xf>
    <xf numFmtId="0" fontId="19" fillId="0" borderId="19" xfId="0" applyFont="1" applyBorder="1" applyAlignment="1">
      <alignment horizontal="right" vertical="top"/>
    </xf>
    <xf numFmtId="164" fontId="20" fillId="0" borderId="20" xfId="0" applyNumberFormat="1" applyFont="1" applyBorder="1" applyAlignment="1">
      <alignment vertical="top"/>
    </xf>
    <xf numFmtId="164" fontId="20" fillId="0" borderId="19" xfId="0" applyNumberFormat="1" applyFont="1" applyBorder="1" applyAlignment="1">
      <alignment vertical="top"/>
    </xf>
    <xf numFmtId="0" fontId="19" fillId="0" borderId="21" xfId="0" applyFont="1" applyBorder="1" applyAlignment="1">
      <alignment horizontal="right" vertical="top"/>
    </xf>
    <xf numFmtId="0" fontId="19" fillId="0" borderId="22" xfId="0" applyFont="1" applyBorder="1" applyAlignment="1">
      <alignment horizontal="right" vertical="top"/>
    </xf>
    <xf numFmtId="165" fontId="21" fillId="7" borderId="25" xfId="0" applyNumberFormat="1" applyFont="1" applyFill="1" applyBorder="1" applyAlignment="1">
      <alignment vertical="top"/>
    </xf>
    <xf numFmtId="164" fontId="21" fillId="7" borderId="26" xfId="0" applyNumberFormat="1" applyFont="1" applyFill="1" applyBorder="1" applyAlignment="1">
      <alignment vertical="top"/>
    </xf>
    <xf numFmtId="165" fontId="19" fillId="7" borderId="0" xfId="0" applyNumberFormat="1" applyFont="1" applyFill="1" applyAlignment="1">
      <alignment horizontal="center" vertical="top"/>
    </xf>
    <xf numFmtId="164" fontId="0" fillId="0" borderId="0" xfId="2" applyNumberFormat="1" applyFont="1" applyAlignment="1">
      <alignment vertical="top"/>
    </xf>
    <xf numFmtId="164" fontId="21" fillId="7" borderId="14" xfId="0" applyNumberFormat="1" applyFont="1" applyFill="1" applyBorder="1" applyAlignment="1">
      <alignment vertical="top"/>
    </xf>
    <xf numFmtId="164" fontId="21" fillId="7" borderId="1" xfId="0" applyNumberFormat="1" applyFont="1" applyFill="1" applyBorder="1" applyAlignment="1">
      <alignment vertical="top"/>
    </xf>
    <xf numFmtId="165" fontId="20" fillId="0" borderId="5" xfId="0" applyNumberFormat="1" applyFont="1" applyBorder="1" applyAlignment="1">
      <alignment horizontal="center" vertical="top"/>
    </xf>
    <xf numFmtId="165" fontId="20" fillId="0" borderId="6" xfId="0" applyNumberFormat="1" applyFont="1" applyBorder="1" applyAlignment="1">
      <alignment horizontal="center" vertical="top"/>
    </xf>
    <xf numFmtId="0" fontId="21" fillId="7" borderId="13" xfId="0" applyFont="1" applyFill="1" applyBorder="1" applyAlignment="1">
      <alignment horizontal="center" vertical="top"/>
    </xf>
    <xf numFmtId="0" fontId="21" fillId="7" borderId="15" xfId="0" applyFont="1" applyFill="1" applyBorder="1" applyAlignment="1">
      <alignment horizontal="center" vertical="top"/>
    </xf>
    <xf numFmtId="165" fontId="21" fillId="7" borderId="13" xfId="0" applyNumberFormat="1" applyFont="1" applyFill="1" applyBorder="1" applyAlignment="1">
      <alignment horizontal="center" vertical="top"/>
    </xf>
    <xf numFmtId="165" fontId="21" fillId="7" borderId="15" xfId="0" applyNumberFormat="1" applyFont="1" applyFill="1" applyBorder="1" applyAlignment="1">
      <alignment horizontal="center" vertical="top"/>
    </xf>
    <xf numFmtId="0" fontId="22" fillId="7" borderId="13" xfId="0" applyFont="1" applyFill="1" applyBorder="1" applyAlignment="1">
      <alignment horizontal="center" vertical="top"/>
    </xf>
    <xf numFmtId="0" fontId="22" fillId="7" borderId="14" xfId="0" applyFont="1" applyFill="1" applyBorder="1" applyAlignment="1">
      <alignment horizontal="center" vertical="top"/>
    </xf>
    <xf numFmtId="0" fontId="22" fillId="7" borderId="15" xfId="0" applyFont="1" applyFill="1" applyBorder="1" applyAlignment="1">
      <alignment horizontal="center" vertical="top"/>
    </xf>
    <xf numFmtId="165" fontId="21" fillId="7" borderId="23" xfId="0" applyNumberFormat="1" applyFont="1" applyFill="1" applyBorder="1" applyAlignment="1">
      <alignment horizontal="center" vertical="top"/>
    </xf>
    <xf numFmtId="165" fontId="21" fillId="7" borderId="24" xfId="0" applyNumberFormat="1" applyFont="1" applyFill="1" applyBorder="1" applyAlignment="1">
      <alignment horizontal="center" vertical="top"/>
    </xf>
    <xf numFmtId="165" fontId="10" fillId="0" borderId="0" xfId="0" applyNumberFormat="1" applyFont="1" applyAlignment="1">
      <alignment horizontal="right" vertical="top"/>
    </xf>
    <xf numFmtId="165" fontId="10" fillId="0" borderId="6" xfId="0" applyNumberFormat="1" applyFont="1" applyBorder="1" applyAlignment="1">
      <alignment horizontal="right" vertical="top"/>
    </xf>
    <xf numFmtId="0" fontId="19" fillId="0" borderId="18" xfId="0" applyFont="1" applyBorder="1" applyAlignment="1">
      <alignment horizontal="right" vertical="top"/>
    </xf>
    <xf numFmtId="0" fontId="19" fillId="0" borderId="19" xfId="0" applyFont="1" applyBorder="1" applyAlignment="1">
      <alignment horizontal="right" vertical="top"/>
    </xf>
    <xf numFmtId="0" fontId="21" fillId="7" borderId="23" xfId="0" applyFont="1" applyFill="1" applyBorder="1" applyAlignment="1">
      <alignment horizontal="right" vertical="top"/>
    </xf>
    <xf numFmtId="0" fontId="21" fillId="7" borderId="24" xfId="0" applyFont="1" applyFill="1" applyBorder="1" applyAlignment="1">
      <alignment horizontal="right" vertical="top"/>
    </xf>
    <xf numFmtId="165" fontId="21" fillId="7" borderId="27" xfId="0" applyNumberFormat="1" applyFont="1" applyFill="1" applyBorder="1" applyAlignment="1">
      <alignment horizontal="right" vertical="top"/>
    </xf>
    <xf numFmtId="165" fontId="21" fillId="7" borderId="22" xfId="0" applyNumberFormat="1" applyFont="1" applyFill="1" applyBorder="1" applyAlignment="1">
      <alignment horizontal="right" vertical="top"/>
    </xf>
    <xf numFmtId="0" fontId="19" fillId="7" borderId="2" xfId="0" applyFont="1" applyFill="1" applyBorder="1" applyAlignment="1">
      <alignment horizontal="center" vertical="top" wrapText="1"/>
    </xf>
    <xf numFmtId="0" fontId="19" fillId="7" borderId="4" xfId="0" applyFont="1" applyFill="1" applyBorder="1" applyAlignment="1">
      <alignment horizontal="center" vertical="top" wrapText="1"/>
    </xf>
    <xf numFmtId="0" fontId="19" fillId="7" borderId="5" xfId="0" applyFont="1" applyFill="1" applyBorder="1" applyAlignment="1">
      <alignment horizontal="center" vertical="top" wrapText="1"/>
    </xf>
    <xf numFmtId="0" fontId="19" fillId="7" borderId="6" xfId="0" applyFont="1" applyFill="1" applyBorder="1" applyAlignment="1">
      <alignment horizontal="center" vertical="top" wrapText="1"/>
    </xf>
    <xf numFmtId="0" fontId="19" fillId="7" borderId="23" xfId="0" applyFont="1" applyFill="1" applyBorder="1" applyAlignment="1">
      <alignment horizontal="center" vertical="top" wrapText="1"/>
    </xf>
    <xf numFmtId="0" fontId="19" fillId="7" borderId="24" xfId="0" applyFont="1" applyFill="1" applyBorder="1" applyAlignment="1">
      <alignment horizontal="center" vertical="top" wrapText="1"/>
    </xf>
    <xf numFmtId="0" fontId="19" fillId="7" borderId="2" xfId="0" applyFont="1" applyFill="1" applyBorder="1" applyAlignment="1">
      <alignment horizontal="center" vertical="top"/>
    </xf>
    <xf numFmtId="0" fontId="19" fillId="7" borderId="4" xfId="0" applyFont="1" applyFill="1" applyBorder="1" applyAlignment="1">
      <alignment horizontal="center" vertical="top"/>
    </xf>
    <xf numFmtId="0" fontId="19" fillId="7" borderId="5" xfId="0" applyFont="1" applyFill="1" applyBorder="1" applyAlignment="1">
      <alignment horizontal="center" vertical="top"/>
    </xf>
    <xf numFmtId="0" fontId="19" fillId="7" borderId="6" xfId="0" applyFont="1" applyFill="1" applyBorder="1" applyAlignment="1">
      <alignment horizontal="center" vertical="top"/>
    </xf>
    <xf numFmtId="165" fontId="19" fillId="7" borderId="3" xfId="0" applyNumberFormat="1" applyFont="1" applyFill="1" applyBorder="1" applyAlignment="1">
      <alignment horizontal="center" vertical="top"/>
    </xf>
    <xf numFmtId="165" fontId="19" fillId="7" borderId="2" xfId="0" applyNumberFormat="1" applyFont="1" applyFill="1" applyBorder="1" applyAlignment="1">
      <alignment horizontal="center" vertical="top" wrapText="1"/>
    </xf>
    <xf numFmtId="165" fontId="19" fillId="7" borderId="4" xfId="0" applyNumberFormat="1" applyFont="1" applyFill="1" applyBorder="1" applyAlignment="1">
      <alignment horizontal="center" vertical="top" wrapText="1"/>
    </xf>
    <xf numFmtId="165" fontId="19" fillId="7" borderId="5" xfId="0" applyNumberFormat="1" applyFont="1" applyFill="1" applyBorder="1" applyAlignment="1">
      <alignment horizontal="center" vertical="top" wrapText="1"/>
    </xf>
    <xf numFmtId="165" fontId="19" fillId="7" borderId="6" xfId="0" applyNumberFormat="1" applyFont="1" applyFill="1" applyBorder="1" applyAlignment="1">
      <alignment horizontal="center" vertical="top" wrapText="1"/>
    </xf>
    <xf numFmtId="0" fontId="19" fillId="0" borderId="5" xfId="0" applyFont="1" applyBorder="1" applyAlignment="1">
      <alignment horizontal="right" vertical="top"/>
    </xf>
    <xf numFmtId="0" fontId="19" fillId="0" borderId="6" xfId="0" applyFont="1" applyBorder="1" applyAlignment="1">
      <alignment horizontal="right" vertical="top"/>
    </xf>
    <xf numFmtId="0" fontId="9" fillId="0" borderId="0" xfId="0" applyFont="1" applyAlignment="1">
      <alignment horizontal="left" vertical="top" wrapText="1"/>
    </xf>
    <xf numFmtId="0" fontId="18" fillId="7" borderId="13" xfId="0" applyFont="1" applyFill="1" applyBorder="1" applyAlignment="1">
      <alignment horizontal="center" vertical="top" wrapText="1"/>
    </xf>
    <xf numFmtId="0" fontId="18" fillId="7" borderId="14" xfId="0" applyFont="1" applyFill="1" applyBorder="1" applyAlignment="1">
      <alignment horizontal="center" vertical="top" wrapText="1"/>
    </xf>
    <xf numFmtId="0" fontId="18" fillId="7" borderId="15" xfId="0" applyFont="1" applyFill="1" applyBorder="1" applyAlignment="1">
      <alignment horizontal="center" vertical="top" wrapText="1"/>
    </xf>
    <xf numFmtId="0" fontId="19" fillId="7" borderId="13" xfId="0" applyFont="1" applyFill="1" applyBorder="1" applyAlignment="1">
      <alignment horizontal="center" vertical="top"/>
    </xf>
    <xf numFmtId="0" fontId="19" fillId="7" borderId="15" xfId="0" applyFont="1" applyFill="1" applyBorder="1" applyAlignment="1">
      <alignment horizontal="center" vertical="top"/>
    </xf>
    <xf numFmtId="0" fontId="19" fillId="7" borderId="14" xfId="0" applyFont="1" applyFill="1" applyBorder="1" applyAlignment="1">
      <alignment horizontal="center" vertical="top" wrapText="1"/>
    </xf>
    <xf numFmtId="0" fontId="19" fillId="7" borderId="15" xfId="0" applyFont="1" applyFill="1" applyBorder="1" applyAlignment="1">
      <alignment horizontal="center" vertical="top" wrapText="1"/>
    </xf>
    <xf numFmtId="0" fontId="19" fillId="0" borderId="2" xfId="0" applyFont="1" applyBorder="1" applyAlignment="1">
      <alignment horizontal="right" vertical="top"/>
    </xf>
    <xf numFmtId="0" fontId="19" fillId="0" borderId="4" xfId="0" applyFont="1" applyBorder="1" applyAlignment="1">
      <alignment horizontal="right" vertical="top"/>
    </xf>
    <xf numFmtId="0" fontId="11" fillId="0" borderId="10" xfId="0" applyFont="1" applyBorder="1" applyAlignment="1">
      <alignment horizontal="center" vertical="top" wrapText="1"/>
    </xf>
    <xf numFmtId="0" fontId="12" fillId="4" borderId="10" xfId="0" applyFont="1" applyFill="1" applyBorder="1" applyAlignment="1">
      <alignment horizontal="center" vertical="top" wrapText="1"/>
    </xf>
    <xf numFmtId="0" fontId="12" fillId="0" borderId="12" xfId="0" applyFont="1" applyBorder="1" applyAlignment="1">
      <alignment horizontal="justify" vertical="top" wrapText="1"/>
    </xf>
    <xf numFmtId="0" fontId="9" fillId="0" borderId="11" xfId="0" applyFont="1" applyBorder="1" applyAlignment="1">
      <alignment horizontal="justify" vertical="top" wrapText="1"/>
    </xf>
    <xf numFmtId="0" fontId="9" fillId="0" borderId="9" xfId="0" applyFont="1" applyBorder="1" applyAlignment="1">
      <alignment horizontal="justify" vertical="top" wrapText="1"/>
    </xf>
    <xf numFmtId="0" fontId="4" fillId="2" borderId="5"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6" xfId="0" applyFont="1" applyFill="1" applyBorder="1" applyAlignment="1">
      <alignment horizontal="center" vertical="top" wrapText="1"/>
    </xf>
    <xf numFmtId="0" fontId="8" fillId="4" borderId="10" xfId="0" applyFont="1" applyFill="1" applyBorder="1" applyAlignment="1">
      <alignment horizontal="center" vertical="top"/>
    </xf>
    <xf numFmtId="0" fontId="13" fillId="0" borderId="10" xfId="0" applyFont="1" applyBorder="1" applyAlignment="1">
      <alignment horizontal="center" vertical="top" wrapText="1"/>
    </xf>
    <xf numFmtId="166" fontId="11" fillId="0" borderId="10" xfId="0" applyNumberFormat="1" applyFont="1" applyBorder="1" applyAlignment="1">
      <alignment horizontal="center" vertical="top" wrapText="1"/>
    </xf>
    <xf numFmtId="0" fontId="9" fillId="0" borderId="11" xfId="0" applyFont="1" applyBorder="1" applyAlignment="1">
      <alignment horizontal="left" vertical="top" wrapText="1"/>
    </xf>
    <xf numFmtId="0" fontId="2" fillId="0" borderId="0" xfId="0" applyFont="1" applyAlignment="1">
      <alignment horizontal="center" vertical="top"/>
    </xf>
    <xf numFmtId="0" fontId="2" fillId="0" borderId="1" xfId="0" applyFont="1" applyBorder="1" applyAlignment="1">
      <alignment horizontal="center" vertical="top"/>
    </xf>
    <xf numFmtId="0" fontId="3" fillId="0" borderId="0" xfId="0" applyFont="1" applyAlignment="1">
      <alignment horizontal="center" vertical="top"/>
    </xf>
    <xf numFmtId="0" fontId="3" fillId="0" borderId="1" xfId="0" applyFont="1" applyBorder="1" applyAlignment="1">
      <alignment horizontal="center" vertical="top"/>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6"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0" xfId="0" applyFont="1" applyFill="1" applyAlignment="1">
      <alignment horizontal="center" vertical="top" wrapText="1"/>
    </xf>
    <xf numFmtId="164" fontId="6" fillId="3" borderId="0" xfId="0" applyNumberFormat="1" applyFont="1" applyFill="1" applyAlignment="1">
      <alignment horizontal="right" vertical="top" wrapText="1"/>
    </xf>
  </cellXfs>
  <cellStyles count="3">
    <cellStyle name="Millares" xfId="1" builtinId="3"/>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793362</xdr:colOff>
      <xdr:row>0</xdr:row>
      <xdr:rowOff>0</xdr:rowOff>
    </xdr:from>
    <xdr:to>
      <xdr:col>5</xdr:col>
      <xdr:colOff>1523964</xdr:colOff>
      <xdr:row>4</xdr:row>
      <xdr:rowOff>102400</xdr:rowOff>
    </xdr:to>
    <xdr:pic>
      <xdr:nvPicPr>
        <xdr:cNvPr id="2" name="Imagen 9">
          <a:extLst>
            <a:ext uri="{FF2B5EF4-FFF2-40B4-BE49-F238E27FC236}">
              <a16:creationId xmlns:a16="http://schemas.microsoft.com/office/drawing/2014/main" id="{13E427F6-32B4-47D0-BAF2-A5393D29DAC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28862" y="0"/>
          <a:ext cx="4292952" cy="83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81642</xdr:colOff>
      <xdr:row>0</xdr:row>
      <xdr:rowOff>81642</xdr:rowOff>
    </xdr:from>
    <xdr:to>
      <xdr:col>8</xdr:col>
      <xdr:colOff>1324841</xdr:colOff>
      <xdr:row>4</xdr:row>
      <xdr:rowOff>47171</xdr:rowOff>
    </xdr:to>
    <xdr:pic>
      <xdr:nvPicPr>
        <xdr:cNvPr id="3" name="Imagen 8" descr="C:\Users\Andrea\Downloads\fodesaf (1).jpg">
          <a:extLst>
            <a:ext uri="{FF2B5EF4-FFF2-40B4-BE49-F238E27FC236}">
              <a16:creationId xmlns:a16="http://schemas.microsoft.com/office/drawing/2014/main" id="{122A49BB-A60C-4BFA-BE2C-DD9CD7A3B62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1949" b="13584"/>
        <a:stretch/>
      </xdr:blipFill>
      <xdr:spPr bwMode="auto">
        <a:xfrm>
          <a:off x="11873592" y="81642"/>
          <a:ext cx="3383149" cy="702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1150055</xdr:colOff>
      <xdr:row>0</xdr:row>
      <xdr:rowOff>98778</xdr:rowOff>
    </xdr:from>
    <xdr:to>
      <xdr:col>2</xdr:col>
      <xdr:colOff>953910</xdr:colOff>
      <xdr:row>4</xdr:row>
      <xdr:rowOff>20425</xdr:rowOff>
    </xdr:to>
    <xdr:pic>
      <xdr:nvPicPr>
        <xdr:cNvPr id="4" name="Imagen 3">
          <a:extLst>
            <a:ext uri="{FF2B5EF4-FFF2-40B4-BE49-F238E27FC236}">
              <a16:creationId xmlns:a16="http://schemas.microsoft.com/office/drawing/2014/main" id="{A4A5496E-F67D-4800-8EA6-7D19E7457B73}"/>
            </a:ext>
          </a:extLst>
        </xdr:cNvPr>
        <xdr:cNvPicPr>
          <a:picLocks noChangeAspect="1"/>
        </xdr:cNvPicPr>
      </xdr:nvPicPr>
      <xdr:blipFill>
        <a:blip xmlns:r="http://schemas.openxmlformats.org/officeDocument/2006/relationships" r:embed="rId3"/>
        <a:stretch>
          <a:fillRect/>
        </a:stretch>
      </xdr:blipFill>
      <xdr:spPr>
        <a:xfrm>
          <a:off x="1150055" y="98778"/>
          <a:ext cx="2528005" cy="6582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D332-CFAC-43C0-B655-9EE1602D2EF1}">
  <dimension ref="A1:L213"/>
  <sheetViews>
    <sheetView tabSelected="1" workbookViewId="0">
      <selection sqref="A1:XFD1048576"/>
    </sheetView>
  </sheetViews>
  <sheetFormatPr baseColWidth="10" defaultColWidth="11.453125" defaultRowHeight="17" x14ac:dyDescent="0.35"/>
  <cols>
    <col min="1" max="1" width="23.1796875" style="2" customWidth="1"/>
    <col min="2" max="2" width="17.453125" style="1" customWidth="1"/>
    <col min="3" max="3" width="25.7265625" style="1" customWidth="1"/>
    <col min="4" max="4" width="24" style="1" customWidth="1"/>
    <col min="5" max="5" width="29.81640625" style="1" customWidth="1"/>
    <col min="6" max="6" width="28.1796875" style="1" customWidth="1"/>
    <col min="7" max="7" width="20.453125" style="1" customWidth="1"/>
    <col min="8" max="8" width="32.81640625" style="1" customWidth="1"/>
    <col min="9" max="9" width="29.7265625" style="1" customWidth="1"/>
    <col min="10" max="10" width="5.1796875" style="1" customWidth="1"/>
    <col min="11" max="11" width="1.1796875" style="1" customWidth="1"/>
    <col min="12" max="12" width="24" style="1" hidden="1" customWidth="1"/>
    <col min="13" max="195" width="11.453125" style="1"/>
    <col min="196" max="196" width="20" style="1" customWidth="1"/>
    <col min="197" max="197" width="17.453125" style="1" customWidth="1"/>
    <col min="198" max="198" width="21.453125" style="1" customWidth="1"/>
    <col min="199" max="199" width="11.7265625" style="1" bestFit="1" customWidth="1"/>
    <col min="200" max="200" width="17" style="1" customWidth="1"/>
    <col min="201" max="201" width="21" style="1" customWidth="1"/>
    <col min="202" max="202" width="11.7265625" style="1" bestFit="1" customWidth="1"/>
    <col min="203" max="203" width="19.1796875" style="1" customWidth="1"/>
    <col min="204" max="204" width="25.453125" style="1" customWidth="1"/>
    <col min="205" max="205" width="21.1796875" style="1" customWidth="1"/>
    <col min="206" max="451" width="11.453125" style="1"/>
    <col min="452" max="452" width="20" style="1" customWidth="1"/>
    <col min="453" max="453" width="17.453125" style="1" customWidth="1"/>
    <col min="454" max="454" width="21.453125" style="1" customWidth="1"/>
    <col min="455" max="455" width="11.7265625" style="1" bestFit="1" customWidth="1"/>
    <col min="456" max="456" width="17" style="1" customWidth="1"/>
    <col min="457" max="457" width="21" style="1" customWidth="1"/>
    <col min="458" max="458" width="11.7265625" style="1" bestFit="1" customWidth="1"/>
    <col min="459" max="459" width="19.1796875" style="1" customWidth="1"/>
    <col min="460" max="460" width="25.453125" style="1" customWidth="1"/>
    <col min="461" max="461" width="21.1796875" style="1" customWidth="1"/>
    <col min="462" max="707" width="11.453125" style="1"/>
    <col min="708" max="708" width="20" style="1" customWidth="1"/>
    <col min="709" max="709" width="17.453125" style="1" customWidth="1"/>
    <col min="710" max="710" width="21.453125" style="1" customWidth="1"/>
    <col min="711" max="711" width="11.7265625" style="1" bestFit="1" customWidth="1"/>
    <col min="712" max="712" width="17" style="1" customWidth="1"/>
    <col min="713" max="713" width="21" style="1" customWidth="1"/>
    <col min="714" max="714" width="11.7265625" style="1" bestFit="1" customWidth="1"/>
    <col min="715" max="715" width="19.1796875" style="1" customWidth="1"/>
    <col min="716" max="716" width="25.453125" style="1" customWidth="1"/>
    <col min="717" max="717" width="21.1796875" style="1" customWidth="1"/>
    <col min="718" max="963" width="11.453125" style="1"/>
    <col min="964" max="964" width="20" style="1" customWidth="1"/>
    <col min="965" max="965" width="17.453125" style="1" customWidth="1"/>
    <col min="966" max="966" width="21.453125" style="1" customWidth="1"/>
    <col min="967" max="967" width="11.7265625" style="1" bestFit="1" customWidth="1"/>
    <col min="968" max="968" width="17" style="1" customWidth="1"/>
    <col min="969" max="969" width="21" style="1" customWidth="1"/>
    <col min="970" max="970" width="11.7265625" style="1" bestFit="1" customWidth="1"/>
    <col min="971" max="971" width="19.1796875" style="1" customWidth="1"/>
    <col min="972" max="972" width="25.453125" style="1" customWidth="1"/>
    <col min="973" max="973" width="21.1796875" style="1" customWidth="1"/>
    <col min="974" max="1219" width="11.453125" style="1"/>
    <col min="1220" max="1220" width="20" style="1" customWidth="1"/>
    <col min="1221" max="1221" width="17.453125" style="1" customWidth="1"/>
    <col min="1222" max="1222" width="21.453125" style="1" customWidth="1"/>
    <col min="1223" max="1223" width="11.7265625" style="1" bestFit="1" customWidth="1"/>
    <col min="1224" max="1224" width="17" style="1" customWidth="1"/>
    <col min="1225" max="1225" width="21" style="1" customWidth="1"/>
    <col min="1226" max="1226" width="11.7265625" style="1" bestFit="1" customWidth="1"/>
    <col min="1227" max="1227" width="19.1796875" style="1" customWidth="1"/>
    <col min="1228" max="1228" width="25.453125" style="1" customWidth="1"/>
    <col min="1229" max="1229" width="21.1796875" style="1" customWidth="1"/>
    <col min="1230" max="1475" width="11.453125" style="1"/>
    <col min="1476" max="1476" width="20" style="1" customWidth="1"/>
    <col min="1477" max="1477" width="17.453125" style="1" customWidth="1"/>
    <col min="1478" max="1478" width="21.453125" style="1" customWidth="1"/>
    <col min="1479" max="1479" width="11.7265625" style="1" bestFit="1" customWidth="1"/>
    <col min="1480" max="1480" width="17" style="1" customWidth="1"/>
    <col min="1481" max="1481" width="21" style="1" customWidth="1"/>
    <col min="1482" max="1482" width="11.7265625" style="1" bestFit="1" customWidth="1"/>
    <col min="1483" max="1483" width="19.1796875" style="1" customWidth="1"/>
    <col min="1484" max="1484" width="25.453125" style="1" customWidth="1"/>
    <col min="1485" max="1485" width="21.1796875" style="1" customWidth="1"/>
    <col min="1486" max="1731" width="11.453125" style="1"/>
    <col min="1732" max="1732" width="20" style="1" customWidth="1"/>
    <col min="1733" max="1733" width="17.453125" style="1" customWidth="1"/>
    <col min="1734" max="1734" width="21.453125" style="1" customWidth="1"/>
    <col min="1735" max="1735" width="11.7265625" style="1" bestFit="1" customWidth="1"/>
    <col min="1736" max="1736" width="17" style="1" customWidth="1"/>
    <col min="1737" max="1737" width="21" style="1" customWidth="1"/>
    <col min="1738" max="1738" width="11.7265625" style="1" bestFit="1" customWidth="1"/>
    <col min="1739" max="1739" width="19.1796875" style="1" customWidth="1"/>
    <col min="1740" max="1740" width="25.453125" style="1" customWidth="1"/>
    <col min="1741" max="1741" width="21.1796875" style="1" customWidth="1"/>
    <col min="1742" max="1987" width="11.453125" style="1"/>
    <col min="1988" max="1988" width="20" style="1" customWidth="1"/>
    <col min="1989" max="1989" width="17.453125" style="1" customWidth="1"/>
    <col min="1990" max="1990" width="21.453125" style="1" customWidth="1"/>
    <col min="1991" max="1991" width="11.7265625" style="1" bestFit="1" customWidth="1"/>
    <col min="1992" max="1992" width="17" style="1" customWidth="1"/>
    <col min="1993" max="1993" width="21" style="1" customWidth="1"/>
    <col min="1994" max="1994" width="11.7265625" style="1" bestFit="1" customWidth="1"/>
    <col min="1995" max="1995" width="19.1796875" style="1" customWidth="1"/>
    <col min="1996" max="1996" width="25.453125" style="1" customWidth="1"/>
    <col min="1997" max="1997" width="21.1796875" style="1" customWidth="1"/>
    <col min="1998" max="2243" width="11.453125" style="1"/>
    <col min="2244" max="2244" width="20" style="1" customWidth="1"/>
    <col min="2245" max="2245" width="17.453125" style="1" customWidth="1"/>
    <col min="2246" max="2246" width="21.453125" style="1" customWidth="1"/>
    <col min="2247" max="2247" width="11.7265625" style="1" bestFit="1" customWidth="1"/>
    <col min="2248" max="2248" width="17" style="1" customWidth="1"/>
    <col min="2249" max="2249" width="21" style="1" customWidth="1"/>
    <col min="2250" max="2250" width="11.7265625" style="1" bestFit="1" customWidth="1"/>
    <col min="2251" max="2251" width="19.1796875" style="1" customWidth="1"/>
    <col min="2252" max="2252" width="25.453125" style="1" customWidth="1"/>
    <col min="2253" max="2253" width="21.1796875" style="1" customWidth="1"/>
    <col min="2254" max="2499" width="11.453125" style="1"/>
    <col min="2500" max="2500" width="20" style="1" customWidth="1"/>
    <col min="2501" max="2501" width="17.453125" style="1" customWidth="1"/>
    <col min="2502" max="2502" width="21.453125" style="1" customWidth="1"/>
    <col min="2503" max="2503" width="11.7265625" style="1" bestFit="1" customWidth="1"/>
    <col min="2504" max="2504" width="17" style="1" customWidth="1"/>
    <col min="2505" max="2505" width="21" style="1" customWidth="1"/>
    <col min="2506" max="2506" width="11.7265625" style="1" bestFit="1" customWidth="1"/>
    <col min="2507" max="2507" width="19.1796875" style="1" customWidth="1"/>
    <col min="2508" max="2508" width="25.453125" style="1" customWidth="1"/>
    <col min="2509" max="2509" width="21.1796875" style="1" customWidth="1"/>
    <col min="2510" max="2755" width="11.453125" style="1"/>
    <col min="2756" max="2756" width="20" style="1" customWidth="1"/>
    <col min="2757" max="2757" width="17.453125" style="1" customWidth="1"/>
    <col min="2758" max="2758" width="21.453125" style="1" customWidth="1"/>
    <col min="2759" max="2759" width="11.7265625" style="1" bestFit="1" customWidth="1"/>
    <col min="2760" max="2760" width="17" style="1" customWidth="1"/>
    <col min="2761" max="2761" width="21" style="1" customWidth="1"/>
    <col min="2762" max="2762" width="11.7265625" style="1" bestFit="1" customWidth="1"/>
    <col min="2763" max="2763" width="19.1796875" style="1" customWidth="1"/>
    <col min="2764" max="2764" width="25.453125" style="1" customWidth="1"/>
    <col min="2765" max="2765" width="21.1796875" style="1" customWidth="1"/>
    <col min="2766" max="3011" width="11.453125" style="1"/>
    <col min="3012" max="3012" width="20" style="1" customWidth="1"/>
    <col min="3013" max="3013" width="17.453125" style="1" customWidth="1"/>
    <col min="3014" max="3014" width="21.453125" style="1" customWidth="1"/>
    <col min="3015" max="3015" width="11.7265625" style="1" bestFit="1" customWidth="1"/>
    <col min="3016" max="3016" width="17" style="1" customWidth="1"/>
    <col min="3017" max="3017" width="21" style="1" customWidth="1"/>
    <col min="3018" max="3018" width="11.7265625" style="1" bestFit="1" customWidth="1"/>
    <col min="3019" max="3019" width="19.1796875" style="1" customWidth="1"/>
    <col min="3020" max="3020" width="25.453125" style="1" customWidth="1"/>
    <col min="3021" max="3021" width="21.1796875" style="1" customWidth="1"/>
    <col min="3022" max="3267" width="11.453125" style="1"/>
    <col min="3268" max="3268" width="20" style="1" customWidth="1"/>
    <col min="3269" max="3269" width="17.453125" style="1" customWidth="1"/>
    <col min="3270" max="3270" width="21.453125" style="1" customWidth="1"/>
    <col min="3271" max="3271" width="11.7265625" style="1" bestFit="1" customWidth="1"/>
    <col min="3272" max="3272" width="17" style="1" customWidth="1"/>
    <col min="3273" max="3273" width="21" style="1" customWidth="1"/>
    <col min="3274" max="3274" width="11.7265625" style="1" bestFit="1" customWidth="1"/>
    <col min="3275" max="3275" width="19.1796875" style="1" customWidth="1"/>
    <col min="3276" max="3276" width="25.453125" style="1" customWidth="1"/>
    <col min="3277" max="3277" width="21.1796875" style="1" customWidth="1"/>
    <col min="3278" max="3523" width="11.453125" style="1"/>
    <col min="3524" max="3524" width="20" style="1" customWidth="1"/>
    <col min="3525" max="3525" width="17.453125" style="1" customWidth="1"/>
    <col min="3526" max="3526" width="21.453125" style="1" customWidth="1"/>
    <col min="3527" max="3527" width="11.7265625" style="1" bestFit="1" customWidth="1"/>
    <col min="3528" max="3528" width="17" style="1" customWidth="1"/>
    <col min="3529" max="3529" width="21" style="1" customWidth="1"/>
    <col min="3530" max="3530" width="11.7265625" style="1" bestFit="1" customWidth="1"/>
    <col min="3531" max="3531" width="19.1796875" style="1" customWidth="1"/>
    <col min="3532" max="3532" width="25.453125" style="1" customWidth="1"/>
    <col min="3533" max="3533" width="21.1796875" style="1" customWidth="1"/>
    <col min="3534" max="3779" width="11.453125" style="1"/>
    <col min="3780" max="3780" width="20" style="1" customWidth="1"/>
    <col min="3781" max="3781" width="17.453125" style="1" customWidth="1"/>
    <col min="3782" max="3782" width="21.453125" style="1" customWidth="1"/>
    <col min="3783" max="3783" width="11.7265625" style="1" bestFit="1" customWidth="1"/>
    <col min="3784" max="3784" width="17" style="1" customWidth="1"/>
    <col min="3785" max="3785" width="21" style="1" customWidth="1"/>
    <col min="3786" max="3786" width="11.7265625" style="1" bestFit="1" customWidth="1"/>
    <col min="3787" max="3787" width="19.1796875" style="1" customWidth="1"/>
    <col min="3788" max="3788" width="25.453125" style="1" customWidth="1"/>
    <col min="3789" max="3789" width="21.1796875" style="1" customWidth="1"/>
    <col min="3790" max="4035" width="11.453125" style="1"/>
    <col min="4036" max="4036" width="20" style="1" customWidth="1"/>
    <col min="4037" max="4037" width="17.453125" style="1" customWidth="1"/>
    <col min="4038" max="4038" width="21.453125" style="1" customWidth="1"/>
    <col min="4039" max="4039" width="11.7265625" style="1" bestFit="1" customWidth="1"/>
    <col min="4040" max="4040" width="17" style="1" customWidth="1"/>
    <col min="4041" max="4041" width="21" style="1" customWidth="1"/>
    <col min="4042" max="4042" width="11.7265625" style="1" bestFit="1" customWidth="1"/>
    <col min="4043" max="4043" width="19.1796875" style="1" customWidth="1"/>
    <col min="4044" max="4044" width="25.453125" style="1" customWidth="1"/>
    <col min="4045" max="4045" width="21.1796875" style="1" customWidth="1"/>
    <col min="4046" max="4291" width="11.453125" style="1"/>
    <col min="4292" max="4292" width="20" style="1" customWidth="1"/>
    <col min="4293" max="4293" width="17.453125" style="1" customWidth="1"/>
    <col min="4294" max="4294" width="21.453125" style="1" customWidth="1"/>
    <col min="4295" max="4295" width="11.7265625" style="1" bestFit="1" customWidth="1"/>
    <col min="4296" max="4296" width="17" style="1" customWidth="1"/>
    <col min="4297" max="4297" width="21" style="1" customWidth="1"/>
    <col min="4298" max="4298" width="11.7265625" style="1" bestFit="1" customWidth="1"/>
    <col min="4299" max="4299" width="19.1796875" style="1" customWidth="1"/>
    <col min="4300" max="4300" width="25.453125" style="1" customWidth="1"/>
    <col min="4301" max="4301" width="21.1796875" style="1" customWidth="1"/>
    <col min="4302" max="4547" width="11.453125" style="1"/>
    <col min="4548" max="4548" width="20" style="1" customWidth="1"/>
    <col min="4549" max="4549" width="17.453125" style="1" customWidth="1"/>
    <col min="4550" max="4550" width="21.453125" style="1" customWidth="1"/>
    <col min="4551" max="4551" width="11.7265625" style="1" bestFit="1" customWidth="1"/>
    <col min="4552" max="4552" width="17" style="1" customWidth="1"/>
    <col min="4553" max="4553" width="21" style="1" customWidth="1"/>
    <col min="4554" max="4554" width="11.7265625" style="1" bestFit="1" customWidth="1"/>
    <col min="4555" max="4555" width="19.1796875" style="1" customWidth="1"/>
    <col min="4556" max="4556" width="25.453125" style="1" customWidth="1"/>
    <col min="4557" max="4557" width="21.1796875" style="1" customWidth="1"/>
    <col min="4558" max="4803" width="11.453125" style="1"/>
    <col min="4804" max="4804" width="20" style="1" customWidth="1"/>
    <col min="4805" max="4805" width="17.453125" style="1" customWidth="1"/>
    <col min="4806" max="4806" width="21.453125" style="1" customWidth="1"/>
    <col min="4807" max="4807" width="11.7265625" style="1" bestFit="1" customWidth="1"/>
    <col min="4808" max="4808" width="17" style="1" customWidth="1"/>
    <col min="4809" max="4809" width="21" style="1" customWidth="1"/>
    <col min="4810" max="4810" width="11.7265625" style="1" bestFit="1" customWidth="1"/>
    <col min="4811" max="4811" width="19.1796875" style="1" customWidth="1"/>
    <col min="4812" max="4812" width="25.453125" style="1" customWidth="1"/>
    <col min="4813" max="4813" width="21.1796875" style="1" customWidth="1"/>
    <col min="4814" max="5059" width="11.453125" style="1"/>
    <col min="5060" max="5060" width="20" style="1" customWidth="1"/>
    <col min="5061" max="5061" width="17.453125" style="1" customWidth="1"/>
    <col min="5062" max="5062" width="21.453125" style="1" customWidth="1"/>
    <col min="5063" max="5063" width="11.7265625" style="1" bestFit="1" customWidth="1"/>
    <col min="5064" max="5064" width="17" style="1" customWidth="1"/>
    <col min="5065" max="5065" width="21" style="1" customWidth="1"/>
    <col min="5066" max="5066" width="11.7265625" style="1" bestFit="1" customWidth="1"/>
    <col min="5067" max="5067" width="19.1796875" style="1" customWidth="1"/>
    <col min="5068" max="5068" width="25.453125" style="1" customWidth="1"/>
    <col min="5069" max="5069" width="21.1796875" style="1" customWidth="1"/>
    <col min="5070" max="5315" width="11.453125" style="1"/>
    <col min="5316" max="5316" width="20" style="1" customWidth="1"/>
    <col min="5317" max="5317" width="17.453125" style="1" customWidth="1"/>
    <col min="5318" max="5318" width="21.453125" style="1" customWidth="1"/>
    <col min="5319" max="5319" width="11.7265625" style="1" bestFit="1" customWidth="1"/>
    <col min="5320" max="5320" width="17" style="1" customWidth="1"/>
    <col min="5321" max="5321" width="21" style="1" customWidth="1"/>
    <col min="5322" max="5322" width="11.7265625" style="1" bestFit="1" customWidth="1"/>
    <col min="5323" max="5323" width="19.1796875" style="1" customWidth="1"/>
    <col min="5324" max="5324" width="25.453125" style="1" customWidth="1"/>
    <col min="5325" max="5325" width="21.1796875" style="1" customWidth="1"/>
    <col min="5326" max="5571" width="11.453125" style="1"/>
    <col min="5572" max="5572" width="20" style="1" customWidth="1"/>
    <col min="5573" max="5573" width="17.453125" style="1" customWidth="1"/>
    <col min="5574" max="5574" width="21.453125" style="1" customWidth="1"/>
    <col min="5575" max="5575" width="11.7265625" style="1" bestFit="1" customWidth="1"/>
    <col min="5576" max="5576" width="17" style="1" customWidth="1"/>
    <col min="5577" max="5577" width="21" style="1" customWidth="1"/>
    <col min="5578" max="5578" width="11.7265625" style="1" bestFit="1" customWidth="1"/>
    <col min="5579" max="5579" width="19.1796875" style="1" customWidth="1"/>
    <col min="5580" max="5580" width="25.453125" style="1" customWidth="1"/>
    <col min="5581" max="5581" width="21.1796875" style="1" customWidth="1"/>
    <col min="5582" max="5827" width="11.453125" style="1"/>
    <col min="5828" max="5828" width="20" style="1" customWidth="1"/>
    <col min="5829" max="5829" width="17.453125" style="1" customWidth="1"/>
    <col min="5830" max="5830" width="21.453125" style="1" customWidth="1"/>
    <col min="5831" max="5831" width="11.7265625" style="1" bestFit="1" customWidth="1"/>
    <col min="5832" max="5832" width="17" style="1" customWidth="1"/>
    <col min="5833" max="5833" width="21" style="1" customWidth="1"/>
    <col min="5834" max="5834" width="11.7265625" style="1" bestFit="1" customWidth="1"/>
    <col min="5835" max="5835" width="19.1796875" style="1" customWidth="1"/>
    <col min="5836" max="5836" width="25.453125" style="1" customWidth="1"/>
    <col min="5837" max="5837" width="21.1796875" style="1" customWidth="1"/>
    <col min="5838" max="6083" width="11.453125" style="1"/>
    <col min="6084" max="6084" width="20" style="1" customWidth="1"/>
    <col min="6085" max="6085" width="17.453125" style="1" customWidth="1"/>
    <col min="6086" max="6086" width="21.453125" style="1" customWidth="1"/>
    <col min="6087" max="6087" width="11.7265625" style="1" bestFit="1" customWidth="1"/>
    <col min="6088" max="6088" width="17" style="1" customWidth="1"/>
    <col min="6089" max="6089" width="21" style="1" customWidth="1"/>
    <col min="6090" max="6090" width="11.7265625" style="1" bestFit="1" customWidth="1"/>
    <col min="6091" max="6091" width="19.1796875" style="1" customWidth="1"/>
    <col min="6092" max="6092" width="25.453125" style="1" customWidth="1"/>
    <col min="6093" max="6093" width="21.1796875" style="1" customWidth="1"/>
    <col min="6094" max="6339" width="11.453125" style="1"/>
    <col min="6340" max="6340" width="20" style="1" customWidth="1"/>
    <col min="6341" max="6341" width="17.453125" style="1" customWidth="1"/>
    <col min="6342" max="6342" width="21.453125" style="1" customWidth="1"/>
    <col min="6343" max="6343" width="11.7265625" style="1" bestFit="1" customWidth="1"/>
    <col min="6344" max="6344" width="17" style="1" customWidth="1"/>
    <col min="6345" max="6345" width="21" style="1" customWidth="1"/>
    <col min="6346" max="6346" width="11.7265625" style="1" bestFit="1" customWidth="1"/>
    <col min="6347" max="6347" width="19.1796875" style="1" customWidth="1"/>
    <col min="6348" max="6348" width="25.453125" style="1" customWidth="1"/>
    <col min="6349" max="6349" width="21.1796875" style="1" customWidth="1"/>
    <col min="6350" max="6595" width="11.453125" style="1"/>
    <col min="6596" max="6596" width="20" style="1" customWidth="1"/>
    <col min="6597" max="6597" width="17.453125" style="1" customWidth="1"/>
    <col min="6598" max="6598" width="21.453125" style="1" customWidth="1"/>
    <col min="6599" max="6599" width="11.7265625" style="1" bestFit="1" customWidth="1"/>
    <col min="6600" max="6600" width="17" style="1" customWidth="1"/>
    <col min="6601" max="6601" width="21" style="1" customWidth="1"/>
    <col min="6602" max="6602" width="11.7265625" style="1" bestFit="1" customWidth="1"/>
    <col min="6603" max="6603" width="19.1796875" style="1" customWidth="1"/>
    <col min="6604" max="6604" width="25.453125" style="1" customWidth="1"/>
    <col min="6605" max="6605" width="21.1796875" style="1" customWidth="1"/>
    <col min="6606" max="6851" width="11.453125" style="1"/>
    <col min="6852" max="6852" width="20" style="1" customWidth="1"/>
    <col min="6853" max="6853" width="17.453125" style="1" customWidth="1"/>
    <col min="6854" max="6854" width="21.453125" style="1" customWidth="1"/>
    <col min="6855" max="6855" width="11.7265625" style="1" bestFit="1" customWidth="1"/>
    <col min="6856" max="6856" width="17" style="1" customWidth="1"/>
    <col min="6857" max="6857" width="21" style="1" customWidth="1"/>
    <col min="6858" max="6858" width="11.7265625" style="1" bestFit="1" customWidth="1"/>
    <col min="6859" max="6859" width="19.1796875" style="1" customWidth="1"/>
    <col min="6860" max="6860" width="25.453125" style="1" customWidth="1"/>
    <col min="6861" max="6861" width="21.1796875" style="1" customWidth="1"/>
    <col min="6862" max="7107" width="11.453125" style="1"/>
    <col min="7108" max="7108" width="20" style="1" customWidth="1"/>
    <col min="7109" max="7109" width="17.453125" style="1" customWidth="1"/>
    <col min="7110" max="7110" width="21.453125" style="1" customWidth="1"/>
    <col min="7111" max="7111" width="11.7265625" style="1" bestFit="1" customWidth="1"/>
    <col min="7112" max="7112" width="17" style="1" customWidth="1"/>
    <col min="7113" max="7113" width="21" style="1" customWidth="1"/>
    <col min="7114" max="7114" width="11.7265625" style="1" bestFit="1" customWidth="1"/>
    <col min="7115" max="7115" width="19.1796875" style="1" customWidth="1"/>
    <col min="7116" max="7116" width="25.453125" style="1" customWidth="1"/>
    <col min="7117" max="7117" width="21.1796875" style="1" customWidth="1"/>
    <col min="7118" max="7363" width="11.453125" style="1"/>
    <col min="7364" max="7364" width="20" style="1" customWidth="1"/>
    <col min="7365" max="7365" width="17.453125" style="1" customWidth="1"/>
    <col min="7366" max="7366" width="21.453125" style="1" customWidth="1"/>
    <col min="7367" max="7367" width="11.7265625" style="1" bestFit="1" customWidth="1"/>
    <col min="7368" max="7368" width="17" style="1" customWidth="1"/>
    <col min="7369" max="7369" width="21" style="1" customWidth="1"/>
    <col min="7370" max="7370" width="11.7265625" style="1" bestFit="1" customWidth="1"/>
    <col min="7371" max="7371" width="19.1796875" style="1" customWidth="1"/>
    <col min="7372" max="7372" width="25.453125" style="1" customWidth="1"/>
    <col min="7373" max="7373" width="21.1796875" style="1" customWidth="1"/>
    <col min="7374" max="7619" width="11.453125" style="1"/>
    <col min="7620" max="7620" width="20" style="1" customWidth="1"/>
    <col min="7621" max="7621" width="17.453125" style="1" customWidth="1"/>
    <col min="7622" max="7622" width="21.453125" style="1" customWidth="1"/>
    <col min="7623" max="7623" width="11.7265625" style="1" bestFit="1" customWidth="1"/>
    <col min="7624" max="7624" width="17" style="1" customWidth="1"/>
    <col min="7625" max="7625" width="21" style="1" customWidth="1"/>
    <col min="7626" max="7626" width="11.7265625" style="1" bestFit="1" customWidth="1"/>
    <col min="7627" max="7627" width="19.1796875" style="1" customWidth="1"/>
    <col min="7628" max="7628" width="25.453125" style="1" customWidth="1"/>
    <col min="7629" max="7629" width="21.1796875" style="1" customWidth="1"/>
    <col min="7630" max="7875" width="11.453125" style="1"/>
    <col min="7876" max="7876" width="20" style="1" customWidth="1"/>
    <col min="7877" max="7877" width="17.453125" style="1" customWidth="1"/>
    <col min="7878" max="7878" width="21.453125" style="1" customWidth="1"/>
    <col min="7879" max="7879" width="11.7265625" style="1" bestFit="1" customWidth="1"/>
    <col min="7880" max="7880" width="17" style="1" customWidth="1"/>
    <col min="7881" max="7881" width="21" style="1" customWidth="1"/>
    <col min="7882" max="7882" width="11.7265625" style="1" bestFit="1" customWidth="1"/>
    <col min="7883" max="7883" width="19.1796875" style="1" customWidth="1"/>
    <col min="7884" max="7884" width="25.453125" style="1" customWidth="1"/>
    <col min="7885" max="7885" width="21.1796875" style="1" customWidth="1"/>
    <col min="7886" max="8131" width="11.453125" style="1"/>
    <col min="8132" max="8132" width="20" style="1" customWidth="1"/>
    <col min="8133" max="8133" width="17.453125" style="1" customWidth="1"/>
    <col min="8134" max="8134" width="21.453125" style="1" customWidth="1"/>
    <col min="8135" max="8135" width="11.7265625" style="1" bestFit="1" customWidth="1"/>
    <col min="8136" max="8136" width="17" style="1" customWidth="1"/>
    <col min="8137" max="8137" width="21" style="1" customWidth="1"/>
    <col min="8138" max="8138" width="11.7265625" style="1" bestFit="1" customWidth="1"/>
    <col min="8139" max="8139" width="19.1796875" style="1" customWidth="1"/>
    <col min="8140" max="8140" width="25.453125" style="1" customWidth="1"/>
    <col min="8141" max="8141" width="21.1796875" style="1" customWidth="1"/>
    <col min="8142" max="8387" width="11.453125" style="1"/>
    <col min="8388" max="8388" width="20" style="1" customWidth="1"/>
    <col min="8389" max="8389" width="17.453125" style="1" customWidth="1"/>
    <col min="8390" max="8390" width="21.453125" style="1" customWidth="1"/>
    <col min="8391" max="8391" width="11.7265625" style="1" bestFit="1" customWidth="1"/>
    <col min="8392" max="8392" width="17" style="1" customWidth="1"/>
    <col min="8393" max="8393" width="21" style="1" customWidth="1"/>
    <col min="8394" max="8394" width="11.7265625" style="1" bestFit="1" customWidth="1"/>
    <col min="8395" max="8395" width="19.1796875" style="1" customWidth="1"/>
    <col min="8396" max="8396" width="25.453125" style="1" customWidth="1"/>
    <col min="8397" max="8397" width="21.1796875" style="1" customWidth="1"/>
    <col min="8398" max="8643" width="11.453125" style="1"/>
    <col min="8644" max="8644" width="20" style="1" customWidth="1"/>
    <col min="8645" max="8645" width="17.453125" style="1" customWidth="1"/>
    <col min="8646" max="8646" width="21.453125" style="1" customWidth="1"/>
    <col min="8647" max="8647" width="11.7265625" style="1" bestFit="1" customWidth="1"/>
    <col min="8648" max="8648" width="17" style="1" customWidth="1"/>
    <col min="8649" max="8649" width="21" style="1" customWidth="1"/>
    <col min="8650" max="8650" width="11.7265625" style="1" bestFit="1" customWidth="1"/>
    <col min="8651" max="8651" width="19.1796875" style="1" customWidth="1"/>
    <col min="8652" max="8652" width="25.453125" style="1" customWidth="1"/>
    <col min="8653" max="8653" width="21.1796875" style="1" customWidth="1"/>
    <col min="8654" max="8899" width="11.453125" style="1"/>
    <col min="8900" max="8900" width="20" style="1" customWidth="1"/>
    <col min="8901" max="8901" width="17.453125" style="1" customWidth="1"/>
    <col min="8902" max="8902" width="21.453125" style="1" customWidth="1"/>
    <col min="8903" max="8903" width="11.7265625" style="1" bestFit="1" customWidth="1"/>
    <col min="8904" max="8904" width="17" style="1" customWidth="1"/>
    <col min="8905" max="8905" width="21" style="1" customWidth="1"/>
    <col min="8906" max="8906" width="11.7265625" style="1" bestFit="1" customWidth="1"/>
    <col min="8907" max="8907" width="19.1796875" style="1" customWidth="1"/>
    <col min="8908" max="8908" width="25.453125" style="1" customWidth="1"/>
    <col min="8909" max="8909" width="21.1796875" style="1" customWidth="1"/>
    <col min="8910" max="9155" width="11.453125" style="1"/>
    <col min="9156" max="9156" width="20" style="1" customWidth="1"/>
    <col min="9157" max="9157" width="17.453125" style="1" customWidth="1"/>
    <col min="9158" max="9158" width="21.453125" style="1" customWidth="1"/>
    <col min="9159" max="9159" width="11.7265625" style="1" bestFit="1" customWidth="1"/>
    <col min="9160" max="9160" width="17" style="1" customWidth="1"/>
    <col min="9161" max="9161" width="21" style="1" customWidth="1"/>
    <col min="9162" max="9162" width="11.7265625" style="1" bestFit="1" customWidth="1"/>
    <col min="9163" max="9163" width="19.1796875" style="1" customWidth="1"/>
    <col min="9164" max="9164" width="25.453125" style="1" customWidth="1"/>
    <col min="9165" max="9165" width="21.1796875" style="1" customWidth="1"/>
    <col min="9166" max="9411" width="11.453125" style="1"/>
    <col min="9412" max="9412" width="20" style="1" customWidth="1"/>
    <col min="9413" max="9413" width="17.453125" style="1" customWidth="1"/>
    <col min="9414" max="9414" width="21.453125" style="1" customWidth="1"/>
    <col min="9415" max="9415" width="11.7265625" style="1" bestFit="1" customWidth="1"/>
    <col min="9416" max="9416" width="17" style="1" customWidth="1"/>
    <col min="9417" max="9417" width="21" style="1" customWidth="1"/>
    <col min="9418" max="9418" width="11.7265625" style="1" bestFit="1" customWidth="1"/>
    <col min="9419" max="9419" width="19.1796875" style="1" customWidth="1"/>
    <col min="9420" max="9420" width="25.453125" style="1" customWidth="1"/>
    <col min="9421" max="9421" width="21.1796875" style="1" customWidth="1"/>
    <col min="9422" max="9667" width="11.453125" style="1"/>
    <col min="9668" max="9668" width="20" style="1" customWidth="1"/>
    <col min="9669" max="9669" width="17.453125" style="1" customWidth="1"/>
    <col min="9670" max="9670" width="21.453125" style="1" customWidth="1"/>
    <col min="9671" max="9671" width="11.7265625" style="1" bestFit="1" customWidth="1"/>
    <col min="9672" max="9672" width="17" style="1" customWidth="1"/>
    <col min="9673" max="9673" width="21" style="1" customWidth="1"/>
    <col min="9674" max="9674" width="11.7265625" style="1" bestFit="1" customWidth="1"/>
    <col min="9675" max="9675" width="19.1796875" style="1" customWidth="1"/>
    <col min="9676" max="9676" width="25.453125" style="1" customWidth="1"/>
    <col min="9677" max="9677" width="21.1796875" style="1" customWidth="1"/>
    <col min="9678" max="9923" width="11.453125" style="1"/>
    <col min="9924" max="9924" width="20" style="1" customWidth="1"/>
    <col min="9925" max="9925" width="17.453125" style="1" customWidth="1"/>
    <col min="9926" max="9926" width="21.453125" style="1" customWidth="1"/>
    <col min="9927" max="9927" width="11.7265625" style="1" bestFit="1" customWidth="1"/>
    <col min="9928" max="9928" width="17" style="1" customWidth="1"/>
    <col min="9929" max="9929" width="21" style="1" customWidth="1"/>
    <col min="9930" max="9930" width="11.7265625" style="1" bestFit="1" customWidth="1"/>
    <col min="9931" max="9931" width="19.1796875" style="1" customWidth="1"/>
    <col min="9932" max="9932" width="25.453125" style="1" customWidth="1"/>
    <col min="9933" max="9933" width="21.1796875" style="1" customWidth="1"/>
    <col min="9934" max="10179" width="11.453125" style="1"/>
    <col min="10180" max="10180" width="20" style="1" customWidth="1"/>
    <col min="10181" max="10181" width="17.453125" style="1" customWidth="1"/>
    <col min="10182" max="10182" width="21.453125" style="1" customWidth="1"/>
    <col min="10183" max="10183" width="11.7265625" style="1" bestFit="1" customWidth="1"/>
    <col min="10184" max="10184" width="17" style="1" customWidth="1"/>
    <col min="10185" max="10185" width="21" style="1" customWidth="1"/>
    <col min="10186" max="10186" width="11.7265625" style="1" bestFit="1" customWidth="1"/>
    <col min="10187" max="10187" width="19.1796875" style="1" customWidth="1"/>
    <col min="10188" max="10188" width="25.453125" style="1" customWidth="1"/>
    <col min="10189" max="10189" width="21.1796875" style="1" customWidth="1"/>
    <col min="10190" max="10435" width="11.453125" style="1"/>
    <col min="10436" max="10436" width="20" style="1" customWidth="1"/>
    <col min="10437" max="10437" width="17.453125" style="1" customWidth="1"/>
    <col min="10438" max="10438" width="21.453125" style="1" customWidth="1"/>
    <col min="10439" max="10439" width="11.7265625" style="1" bestFit="1" customWidth="1"/>
    <col min="10440" max="10440" width="17" style="1" customWidth="1"/>
    <col min="10441" max="10441" width="21" style="1" customWidth="1"/>
    <col min="10442" max="10442" width="11.7265625" style="1" bestFit="1" customWidth="1"/>
    <col min="10443" max="10443" width="19.1796875" style="1" customWidth="1"/>
    <col min="10444" max="10444" width="25.453125" style="1" customWidth="1"/>
    <col min="10445" max="10445" width="21.1796875" style="1" customWidth="1"/>
    <col min="10446" max="10691" width="11.453125" style="1"/>
    <col min="10692" max="10692" width="20" style="1" customWidth="1"/>
    <col min="10693" max="10693" width="17.453125" style="1" customWidth="1"/>
    <col min="10694" max="10694" width="21.453125" style="1" customWidth="1"/>
    <col min="10695" max="10695" width="11.7265625" style="1" bestFit="1" customWidth="1"/>
    <col min="10696" max="10696" width="17" style="1" customWidth="1"/>
    <col min="10697" max="10697" width="21" style="1" customWidth="1"/>
    <col min="10698" max="10698" width="11.7265625" style="1" bestFit="1" customWidth="1"/>
    <col min="10699" max="10699" width="19.1796875" style="1" customWidth="1"/>
    <col min="10700" max="10700" width="25.453125" style="1" customWidth="1"/>
    <col min="10701" max="10701" width="21.1796875" style="1" customWidth="1"/>
    <col min="10702" max="10947" width="11.453125" style="1"/>
    <col min="10948" max="10948" width="20" style="1" customWidth="1"/>
    <col min="10949" max="10949" width="17.453125" style="1" customWidth="1"/>
    <col min="10950" max="10950" width="21.453125" style="1" customWidth="1"/>
    <col min="10951" max="10951" width="11.7265625" style="1" bestFit="1" customWidth="1"/>
    <col min="10952" max="10952" width="17" style="1" customWidth="1"/>
    <col min="10953" max="10953" width="21" style="1" customWidth="1"/>
    <col min="10954" max="10954" width="11.7265625" style="1" bestFit="1" customWidth="1"/>
    <col min="10955" max="10955" width="19.1796875" style="1" customWidth="1"/>
    <col min="10956" max="10956" width="25.453125" style="1" customWidth="1"/>
    <col min="10957" max="10957" width="21.1796875" style="1" customWidth="1"/>
    <col min="10958" max="11203" width="11.453125" style="1"/>
    <col min="11204" max="11204" width="20" style="1" customWidth="1"/>
    <col min="11205" max="11205" width="17.453125" style="1" customWidth="1"/>
    <col min="11206" max="11206" width="21.453125" style="1" customWidth="1"/>
    <col min="11207" max="11207" width="11.7265625" style="1" bestFit="1" customWidth="1"/>
    <col min="11208" max="11208" width="17" style="1" customWidth="1"/>
    <col min="11209" max="11209" width="21" style="1" customWidth="1"/>
    <col min="11210" max="11210" width="11.7265625" style="1" bestFit="1" customWidth="1"/>
    <col min="11211" max="11211" width="19.1796875" style="1" customWidth="1"/>
    <col min="11212" max="11212" width="25.453125" style="1" customWidth="1"/>
    <col min="11213" max="11213" width="21.1796875" style="1" customWidth="1"/>
    <col min="11214" max="11459" width="11.453125" style="1"/>
    <col min="11460" max="11460" width="20" style="1" customWidth="1"/>
    <col min="11461" max="11461" width="17.453125" style="1" customWidth="1"/>
    <col min="11462" max="11462" width="21.453125" style="1" customWidth="1"/>
    <col min="11463" max="11463" width="11.7265625" style="1" bestFit="1" customWidth="1"/>
    <col min="11464" max="11464" width="17" style="1" customWidth="1"/>
    <col min="11465" max="11465" width="21" style="1" customWidth="1"/>
    <col min="11466" max="11466" width="11.7265625" style="1" bestFit="1" customWidth="1"/>
    <col min="11467" max="11467" width="19.1796875" style="1" customWidth="1"/>
    <col min="11468" max="11468" width="25.453125" style="1" customWidth="1"/>
    <col min="11469" max="11469" width="21.1796875" style="1" customWidth="1"/>
    <col min="11470" max="11715" width="11.453125" style="1"/>
    <col min="11716" max="11716" width="20" style="1" customWidth="1"/>
    <col min="11717" max="11717" width="17.453125" style="1" customWidth="1"/>
    <col min="11718" max="11718" width="21.453125" style="1" customWidth="1"/>
    <col min="11719" max="11719" width="11.7265625" style="1" bestFit="1" customWidth="1"/>
    <col min="11720" max="11720" width="17" style="1" customWidth="1"/>
    <col min="11721" max="11721" width="21" style="1" customWidth="1"/>
    <col min="11722" max="11722" width="11.7265625" style="1" bestFit="1" customWidth="1"/>
    <col min="11723" max="11723" width="19.1796875" style="1" customWidth="1"/>
    <col min="11724" max="11724" width="25.453125" style="1" customWidth="1"/>
    <col min="11725" max="11725" width="21.1796875" style="1" customWidth="1"/>
    <col min="11726" max="11971" width="11.453125" style="1"/>
    <col min="11972" max="11972" width="20" style="1" customWidth="1"/>
    <col min="11973" max="11973" width="17.453125" style="1" customWidth="1"/>
    <col min="11974" max="11974" width="21.453125" style="1" customWidth="1"/>
    <col min="11975" max="11975" width="11.7265625" style="1" bestFit="1" customWidth="1"/>
    <col min="11976" max="11976" width="17" style="1" customWidth="1"/>
    <col min="11977" max="11977" width="21" style="1" customWidth="1"/>
    <col min="11978" max="11978" width="11.7265625" style="1" bestFit="1" customWidth="1"/>
    <col min="11979" max="11979" width="19.1796875" style="1" customWidth="1"/>
    <col min="11980" max="11980" width="25.453125" style="1" customWidth="1"/>
    <col min="11981" max="11981" width="21.1796875" style="1" customWidth="1"/>
    <col min="11982" max="12227" width="11.453125" style="1"/>
    <col min="12228" max="12228" width="20" style="1" customWidth="1"/>
    <col min="12229" max="12229" width="17.453125" style="1" customWidth="1"/>
    <col min="12230" max="12230" width="21.453125" style="1" customWidth="1"/>
    <col min="12231" max="12231" width="11.7265625" style="1" bestFit="1" customWidth="1"/>
    <col min="12232" max="12232" width="17" style="1" customWidth="1"/>
    <col min="12233" max="12233" width="21" style="1" customWidth="1"/>
    <col min="12234" max="12234" width="11.7265625" style="1" bestFit="1" customWidth="1"/>
    <col min="12235" max="12235" width="19.1796875" style="1" customWidth="1"/>
    <col min="12236" max="12236" width="25.453125" style="1" customWidth="1"/>
    <col min="12237" max="12237" width="21.1796875" style="1" customWidth="1"/>
    <col min="12238" max="12483" width="11.453125" style="1"/>
    <col min="12484" max="12484" width="20" style="1" customWidth="1"/>
    <col min="12485" max="12485" width="17.453125" style="1" customWidth="1"/>
    <col min="12486" max="12486" width="21.453125" style="1" customWidth="1"/>
    <col min="12487" max="12487" width="11.7265625" style="1" bestFit="1" customWidth="1"/>
    <col min="12488" max="12488" width="17" style="1" customWidth="1"/>
    <col min="12489" max="12489" width="21" style="1" customWidth="1"/>
    <col min="12490" max="12490" width="11.7265625" style="1" bestFit="1" customWidth="1"/>
    <col min="12491" max="12491" width="19.1796875" style="1" customWidth="1"/>
    <col min="12492" max="12492" width="25.453125" style="1" customWidth="1"/>
    <col min="12493" max="12493" width="21.1796875" style="1" customWidth="1"/>
    <col min="12494" max="12739" width="11.453125" style="1"/>
    <col min="12740" max="12740" width="20" style="1" customWidth="1"/>
    <col min="12741" max="12741" width="17.453125" style="1" customWidth="1"/>
    <col min="12742" max="12742" width="21.453125" style="1" customWidth="1"/>
    <col min="12743" max="12743" width="11.7265625" style="1" bestFit="1" customWidth="1"/>
    <col min="12744" max="12744" width="17" style="1" customWidth="1"/>
    <col min="12745" max="12745" width="21" style="1" customWidth="1"/>
    <col min="12746" max="12746" width="11.7265625" style="1" bestFit="1" customWidth="1"/>
    <col min="12747" max="12747" width="19.1796875" style="1" customWidth="1"/>
    <col min="12748" max="12748" width="25.453125" style="1" customWidth="1"/>
    <col min="12749" max="12749" width="21.1796875" style="1" customWidth="1"/>
    <col min="12750" max="12995" width="11.453125" style="1"/>
    <col min="12996" max="12996" width="20" style="1" customWidth="1"/>
    <col min="12997" max="12997" width="17.453125" style="1" customWidth="1"/>
    <col min="12998" max="12998" width="21.453125" style="1" customWidth="1"/>
    <col min="12999" max="12999" width="11.7265625" style="1" bestFit="1" customWidth="1"/>
    <col min="13000" max="13000" width="17" style="1" customWidth="1"/>
    <col min="13001" max="13001" width="21" style="1" customWidth="1"/>
    <col min="13002" max="13002" width="11.7265625" style="1" bestFit="1" customWidth="1"/>
    <col min="13003" max="13003" width="19.1796875" style="1" customWidth="1"/>
    <col min="13004" max="13004" width="25.453125" style="1" customWidth="1"/>
    <col min="13005" max="13005" width="21.1796875" style="1" customWidth="1"/>
    <col min="13006" max="13251" width="11.453125" style="1"/>
    <col min="13252" max="13252" width="20" style="1" customWidth="1"/>
    <col min="13253" max="13253" width="17.453125" style="1" customWidth="1"/>
    <col min="13254" max="13254" width="21.453125" style="1" customWidth="1"/>
    <col min="13255" max="13255" width="11.7265625" style="1" bestFit="1" customWidth="1"/>
    <col min="13256" max="13256" width="17" style="1" customWidth="1"/>
    <col min="13257" max="13257" width="21" style="1" customWidth="1"/>
    <col min="13258" max="13258" width="11.7265625" style="1" bestFit="1" customWidth="1"/>
    <col min="13259" max="13259" width="19.1796875" style="1" customWidth="1"/>
    <col min="13260" max="13260" width="25.453125" style="1" customWidth="1"/>
    <col min="13261" max="13261" width="21.1796875" style="1" customWidth="1"/>
    <col min="13262" max="13507" width="11.453125" style="1"/>
    <col min="13508" max="13508" width="20" style="1" customWidth="1"/>
    <col min="13509" max="13509" width="17.453125" style="1" customWidth="1"/>
    <col min="13510" max="13510" width="21.453125" style="1" customWidth="1"/>
    <col min="13511" max="13511" width="11.7265625" style="1" bestFit="1" customWidth="1"/>
    <col min="13512" max="13512" width="17" style="1" customWidth="1"/>
    <col min="13513" max="13513" width="21" style="1" customWidth="1"/>
    <col min="13514" max="13514" width="11.7265625" style="1" bestFit="1" customWidth="1"/>
    <col min="13515" max="13515" width="19.1796875" style="1" customWidth="1"/>
    <col min="13516" max="13516" width="25.453125" style="1" customWidth="1"/>
    <col min="13517" max="13517" width="21.1796875" style="1" customWidth="1"/>
    <col min="13518" max="13763" width="11.453125" style="1"/>
    <col min="13764" max="13764" width="20" style="1" customWidth="1"/>
    <col min="13765" max="13765" width="17.453125" style="1" customWidth="1"/>
    <col min="13766" max="13766" width="21.453125" style="1" customWidth="1"/>
    <col min="13767" max="13767" width="11.7265625" style="1" bestFit="1" customWidth="1"/>
    <col min="13768" max="13768" width="17" style="1" customWidth="1"/>
    <col min="13769" max="13769" width="21" style="1" customWidth="1"/>
    <col min="13770" max="13770" width="11.7265625" style="1" bestFit="1" customWidth="1"/>
    <col min="13771" max="13771" width="19.1796875" style="1" customWidth="1"/>
    <col min="13772" max="13772" width="25.453125" style="1" customWidth="1"/>
    <col min="13773" max="13773" width="21.1796875" style="1" customWidth="1"/>
    <col min="13774" max="14019" width="11.453125" style="1"/>
    <col min="14020" max="14020" width="20" style="1" customWidth="1"/>
    <col min="14021" max="14021" width="17.453125" style="1" customWidth="1"/>
    <col min="14022" max="14022" width="21.453125" style="1" customWidth="1"/>
    <col min="14023" max="14023" width="11.7265625" style="1" bestFit="1" customWidth="1"/>
    <col min="14024" max="14024" width="17" style="1" customWidth="1"/>
    <col min="14025" max="14025" width="21" style="1" customWidth="1"/>
    <col min="14026" max="14026" width="11.7265625" style="1" bestFit="1" customWidth="1"/>
    <col min="14027" max="14027" width="19.1796875" style="1" customWidth="1"/>
    <col min="14028" max="14028" width="25.453125" style="1" customWidth="1"/>
    <col min="14029" max="14029" width="21.1796875" style="1" customWidth="1"/>
    <col min="14030" max="14275" width="11.453125" style="1"/>
    <col min="14276" max="14276" width="20" style="1" customWidth="1"/>
    <col min="14277" max="14277" width="17.453125" style="1" customWidth="1"/>
    <col min="14278" max="14278" width="21.453125" style="1" customWidth="1"/>
    <col min="14279" max="14279" width="11.7265625" style="1" bestFit="1" customWidth="1"/>
    <col min="14280" max="14280" width="17" style="1" customWidth="1"/>
    <col min="14281" max="14281" width="21" style="1" customWidth="1"/>
    <col min="14282" max="14282" width="11.7265625" style="1" bestFit="1" customWidth="1"/>
    <col min="14283" max="14283" width="19.1796875" style="1" customWidth="1"/>
    <col min="14284" max="14284" width="25.453125" style="1" customWidth="1"/>
    <col min="14285" max="14285" width="21.1796875" style="1" customWidth="1"/>
    <col min="14286" max="14531" width="11.453125" style="1"/>
    <col min="14532" max="14532" width="20" style="1" customWidth="1"/>
    <col min="14533" max="14533" width="17.453125" style="1" customWidth="1"/>
    <col min="14534" max="14534" width="21.453125" style="1" customWidth="1"/>
    <col min="14535" max="14535" width="11.7265625" style="1" bestFit="1" customWidth="1"/>
    <col min="14536" max="14536" width="17" style="1" customWidth="1"/>
    <col min="14537" max="14537" width="21" style="1" customWidth="1"/>
    <col min="14538" max="14538" width="11.7265625" style="1" bestFit="1" customWidth="1"/>
    <col min="14539" max="14539" width="19.1796875" style="1" customWidth="1"/>
    <col min="14540" max="14540" width="25.453125" style="1" customWidth="1"/>
    <col min="14541" max="14541" width="21.1796875" style="1" customWidth="1"/>
    <col min="14542" max="14787" width="11.453125" style="1"/>
    <col min="14788" max="14788" width="20" style="1" customWidth="1"/>
    <col min="14789" max="14789" width="17.453125" style="1" customWidth="1"/>
    <col min="14790" max="14790" width="21.453125" style="1" customWidth="1"/>
    <col min="14791" max="14791" width="11.7265625" style="1" bestFit="1" customWidth="1"/>
    <col min="14792" max="14792" width="17" style="1" customWidth="1"/>
    <col min="14793" max="14793" width="21" style="1" customWidth="1"/>
    <col min="14794" max="14794" width="11.7265625" style="1" bestFit="1" customWidth="1"/>
    <col min="14795" max="14795" width="19.1796875" style="1" customWidth="1"/>
    <col min="14796" max="14796" width="25.453125" style="1" customWidth="1"/>
    <col min="14797" max="14797" width="21.1796875" style="1" customWidth="1"/>
    <col min="14798" max="15043" width="11.453125" style="1"/>
    <col min="15044" max="15044" width="20" style="1" customWidth="1"/>
    <col min="15045" max="15045" width="17.453125" style="1" customWidth="1"/>
    <col min="15046" max="15046" width="21.453125" style="1" customWidth="1"/>
    <col min="15047" max="15047" width="11.7265625" style="1" bestFit="1" customWidth="1"/>
    <col min="15048" max="15048" width="17" style="1" customWidth="1"/>
    <col min="15049" max="15049" width="21" style="1" customWidth="1"/>
    <col min="15050" max="15050" width="11.7265625" style="1" bestFit="1" customWidth="1"/>
    <col min="15051" max="15051" width="19.1796875" style="1" customWidth="1"/>
    <col min="15052" max="15052" width="25.453125" style="1" customWidth="1"/>
    <col min="15053" max="15053" width="21.1796875" style="1" customWidth="1"/>
    <col min="15054" max="15299" width="11.453125" style="1"/>
    <col min="15300" max="15300" width="20" style="1" customWidth="1"/>
    <col min="15301" max="15301" width="17.453125" style="1" customWidth="1"/>
    <col min="15302" max="15302" width="21.453125" style="1" customWidth="1"/>
    <col min="15303" max="15303" width="11.7265625" style="1" bestFit="1" customWidth="1"/>
    <col min="15304" max="15304" width="17" style="1" customWidth="1"/>
    <col min="15305" max="15305" width="21" style="1" customWidth="1"/>
    <col min="15306" max="15306" width="11.7265625" style="1" bestFit="1" customWidth="1"/>
    <col min="15307" max="15307" width="19.1796875" style="1" customWidth="1"/>
    <col min="15308" max="15308" width="25.453125" style="1" customWidth="1"/>
    <col min="15309" max="15309" width="21.1796875" style="1" customWidth="1"/>
    <col min="15310" max="15555" width="11.453125" style="1"/>
    <col min="15556" max="15556" width="20" style="1" customWidth="1"/>
    <col min="15557" max="15557" width="17.453125" style="1" customWidth="1"/>
    <col min="15558" max="15558" width="21.453125" style="1" customWidth="1"/>
    <col min="15559" max="15559" width="11.7265625" style="1" bestFit="1" customWidth="1"/>
    <col min="15560" max="15560" width="17" style="1" customWidth="1"/>
    <col min="15561" max="15561" width="21" style="1" customWidth="1"/>
    <col min="15562" max="15562" width="11.7265625" style="1" bestFit="1" customWidth="1"/>
    <col min="15563" max="15563" width="19.1796875" style="1" customWidth="1"/>
    <col min="15564" max="15564" width="25.453125" style="1" customWidth="1"/>
    <col min="15565" max="15565" width="21.1796875" style="1" customWidth="1"/>
    <col min="15566" max="15811" width="11.453125" style="1"/>
    <col min="15812" max="15812" width="20" style="1" customWidth="1"/>
    <col min="15813" max="15813" width="17.453125" style="1" customWidth="1"/>
    <col min="15814" max="15814" width="21.453125" style="1" customWidth="1"/>
    <col min="15815" max="15815" width="11.7265625" style="1" bestFit="1" customWidth="1"/>
    <col min="15816" max="15816" width="17" style="1" customWidth="1"/>
    <col min="15817" max="15817" width="21" style="1" customWidth="1"/>
    <col min="15818" max="15818" width="11.7265625" style="1" bestFit="1" customWidth="1"/>
    <col min="15819" max="15819" width="19.1796875" style="1" customWidth="1"/>
    <col min="15820" max="15820" width="25.453125" style="1" customWidth="1"/>
    <col min="15821" max="15821" width="21.1796875" style="1" customWidth="1"/>
    <col min="15822" max="16067" width="11.453125" style="1"/>
    <col min="16068" max="16068" width="20" style="1" customWidth="1"/>
    <col min="16069" max="16069" width="17.453125" style="1" customWidth="1"/>
    <col min="16070" max="16070" width="21.453125" style="1" customWidth="1"/>
    <col min="16071" max="16071" width="11.7265625" style="1" bestFit="1" customWidth="1"/>
    <col min="16072" max="16072" width="17" style="1" customWidth="1"/>
    <col min="16073" max="16073" width="21" style="1" customWidth="1"/>
    <col min="16074" max="16074" width="11.7265625" style="1" bestFit="1" customWidth="1"/>
    <col min="16075" max="16075" width="19.1796875" style="1" customWidth="1"/>
    <col min="16076" max="16076" width="25.453125" style="1" customWidth="1"/>
    <col min="16077" max="16077" width="21.1796875" style="1" customWidth="1"/>
    <col min="16078" max="16384" width="11.453125" style="1"/>
  </cols>
  <sheetData>
    <row r="1" spans="1:12" ht="17" customHeight="1" x14ac:dyDescent="0.35">
      <c r="A1" s="111"/>
      <c r="B1" s="111"/>
      <c r="C1" s="111"/>
      <c r="D1" s="113"/>
      <c r="E1" s="113"/>
      <c r="F1" s="113"/>
      <c r="G1" s="113"/>
      <c r="H1" s="113"/>
    </row>
    <row r="2" spans="1:12" ht="17" customHeight="1" x14ac:dyDescent="0.35">
      <c r="A2" s="111"/>
      <c r="B2" s="111"/>
      <c r="C2" s="111"/>
      <c r="D2" s="113"/>
      <c r="E2" s="113"/>
      <c r="F2" s="113"/>
      <c r="G2" s="113"/>
      <c r="H2" s="113"/>
    </row>
    <row r="3" spans="1:12" ht="17" customHeight="1" x14ac:dyDescent="0.35">
      <c r="A3" s="111"/>
      <c r="B3" s="111"/>
      <c r="C3" s="111"/>
      <c r="D3" s="113"/>
      <c r="E3" s="113"/>
      <c r="F3" s="113"/>
      <c r="G3" s="113"/>
      <c r="H3" s="113"/>
    </row>
    <row r="4" spans="1:12" ht="17.5" customHeight="1" thickBot="1" x14ac:dyDescent="0.4">
      <c r="A4" s="112"/>
      <c r="B4" s="112"/>
      <c r="C4" s="112"/>
      <c r="D4" s="114"/>
      <c r="E4" s="114"/>
      <c r="F4" s="114"/>
      <c r="G4" s="114"/>
      <c r="H4" s="114"/>
    </row>
    <row r="5" spans="1:12" s="2" customFormat="1" ht="31.5" customHeight="1" x14ac:dyDescent="0.35">
      <c r="A5" s="115" t="s">
        <v>0</v>
      </c>
      <c r="B5" s="116"/>
      <c r="C5" s="116"/>
      <c r="D5" s="116"/>
      <c r="E5" s="116"/>
      <c r="F5" s="116"/>
      <c r="G5" s="116"/>
      <c r="H5" s="116"/>
      <c r="I5" s="117"/>
    </row>
    <row r="6" spans="1:12" s="2" customFormat="1" ht="29.25" customHeight="1" x14ac:dyDescent="0.35">
      <c r="A6" s="118" t="s">
        <v>1</v>
      </c>
      <c r="B6" s="119"/>
      <c r="C6" s="119"/>
      <c r="D6" s="119" t="s">
        <v>2</v>
      </c>
      <c r="E6" s="119"/>
      <c r="F6" s="119"/>
      <c r="G6" s="119"/>
      <c r="H6" s="119"/>
      <c r="I6" s="120"/>
    </row>
    <row r="7" spans="1:12" s="4" customFormat="1" ht="30" customHeight="1" x14ac:dyDescent="0.35">
      <c r="A7" s="121" t="s">
        <v>3</v>
      </c>
      <c r="B7" s="122"/>
      <c r="C7" s="122"/>
      <c r="D7" s="123" t="s">
        <v>4</v>
      </c>
      <c r="E7" s="123"/>
      <c r="F7" s="123"/>
      <c r="G7" s="124">
        <f>I10+I34+I134</f>
        <v>10899990089</v>
      </c>
      <c r="H7" s="124"/>
      <c r="I7" s="3" t="s">
        <v>5</v>
      </c>
    </row>
    <row r="8" spans="1:12" s="2" customFormat="1" ht="57.75" customHeight="1" x14ac:dyDescent="0.35">
      <c r="A8" s="104" t="s">
        <v>6</v>
      </c>
      <c r="B8" s="105"/>
      <c r="C8" s="105"/>
      <c r="D8" s="105"/>
      <c r="E8" s="105"/>
      <c r="F8" s="105"/>
      <c r="G8" s="105"/>
      <c r="H8" s="105"/>
      <c r="I8" s="106"/>
    </row>
    <row r="9" spans="1:12" s="2" customFormat="1" ht="51" x14ac:dyDescent="0.35">
      <c r="A9" s="107" t="s">
        <v>7</v>
      </c>
      <c r="B9" s="107"/>
      <c r="C9" s="5" t="s">
        <v>8</v>
      </c>
      <c r="D9" s="5" t="s">
        <v>9</v>
      </c>
      <c r="E9" s="6" t="s">
        <v>10</v>
      </c>
      <c r="F9" s="6" t="s">
        <v>11</v>
      </c>
      <c r="G9" s="6" t="s">
        <v>12</v>
      </c>
      <c r="H9" s="6" t="s">
        <v>13</v>
      </c>
      <c r="I9" s="6" t="s">
        <v>14</v>
      </c>
    </row>
    <row r="10" spans="1:12" s="2" customFormat="1" ht="27" customHeight="1" x14ac:dyDescent="0.35">
      <c r="A10" s="107"/>
      <c r="B10" s="107"/>
      <c r="C10" s="7">
        <f>+C29</f>
        <v>10000</v>
      </c>
      <c r="D10" s="7">
        <f>+D29</f>
        <v>72</v>
      </c>
      <c r="E10" s="8">
        <f>+AVERAGE(E29)</f>
        <v>6967278</v>
      </c>
      <c r="F10" s="8">
        <f>+F29</f>
        <v>167214672</v>
      </c>
      <c r="G10" s="8">
        <f>+G29</f>
        <v>0</v>
      </c>
      <c r="H10" s="8">
        <f>+H29</f>
        <v>0</v>
      </c>
      <c r="I10" s="8">
        <f>+I29</f>
        <v>167214672</v>
      </c>
    </row>
    <row r="11" spans="1:12" s="2" customFormat="1" ht="20" customHeight="1" x14ac:dyDescent="0.35">
      <c r="A11" s="110"/>
      <c r="B11" s="110"/>
      <c r="C11" s="110"/>
      <c r="D11" s="110"/>
      <c r="E11" s="110"/>
      <c r="F11" s="110"/>
      <c r="G11" s="110"/>
      <c r="H11" s="110"/>
      <c r="I11" s="110"/>
    </row>
    <row r="12" spans="1:12" ht="55.5" customHeight="1" x14ac:dyDescent="0.35">
      <c r="A12" s="9" t="s">
        <v>15</v>
      </c>
      <c r="B12" s="9" t="s">
        <v>16</v>
      </c>
      <c r="C12" s="10" t="s">
        <v>8</v>
      </c>
      <c r="D12" s="10" t="s">
        <v>9</v>
      </c>
      <c r="E12" s="9" t="s">
        <v>10</v>
      </c>
      <c r="F12" s="9" t="s">
        <v>11</v>
      </c>
      <c r="G12" s="9" t="s">
        <v>12</v>
      </c>
      <c r="H12" s="9" t="s">
        <v>13</v>
      </c>
      <c r="I12" s="9" t="s">
        <v>14</v>
      </c>
      <c r="K12" s="11"/>
      <c r="L12" s="12">
        <f>+H196</f>
        <v>167214672</v>
      </c>
    </row>
    <row r="13" spans="1:12" ht="25" customHeight="1" x14ac:dyDescent="0.35">
      <c r="A13" s="99" t="s">
        <v>17</v>
      </c>
      <c r="B13" s="13" t="s">
        <v>18</v>
      </c>
      <c r="C13" s="14">
        <v>100</v>
      </c>
      <c r="D13" s="14">
        <v>6</v>
      </c>
      <c r="E13" s="14">
        <v>2322426</v>
      </c>
      <c r="F13" s="14">
        <f>+D13*E13</f>
        <v>13934556</v>
      </c>
      <c r="G13" s="14">
        <v>0</v>
      </c>
      <c r="H13" s="14">
        <v>0</v>
      </c>
      <c r="I13" s="14">
        <f>+F13+G13+H13</f>
        <v>13934556</v>
      </c>
      <c r="K13" s="15"/>
      <c r="L13" s="16">
        <v>10000</v>
      </c>
    </row>
    <row r="14" spans="1:12" ht="25" customHeight="1" x14ac:dyDescent="0.35">
      <c r="A14" s="99"/>
      <c r="B14" s="13" t="s">
        <v>19</v>
      </c>
      <c r="C14" s="14">
        <v>100</v>
      </c>
      <c r="D14" s="14">
        <v>6</v>
      </c>
      <c r="E14" s="14">
        <v>2322426</v>
      </c>
      <c r="F14" s="14">
        <f>+D14*E14</f>
        <v>13934556</v>
      </c>
      <c r="G14" s="14">
        <v>0</v>
      </c>
      <c r="H14" s="14">
        <v>0</v>
      </c>
      <c r="I14" s="14">
        <f>+F14+G14+H14</f>
        <v>13934556</v>
      </c>
      <c r="K14" s="11"/>
      <c r="L14" s="17">
        <f>L12/L13</f>
        <v>16721.467199999999</v>
      </c>
    </row>
    <row r="15" spans="1:12" ht="25" customHeight="1" x14ac:dyDescent="0.35">
      <c r="A15" s="99"/>
      <c r="B15" s="13" t="s">
        <v>20</v>
      </c>
      <c r="C15" s="14">
        <v>100</v>
      </c>
      <c r="D15" s="14">
        <v>6</v>
      </c>
      <c r="E15" s="14">
        <v>2322426</v>
      </c>
      <c r="F15" s="14">
        <f>+D15*E15</f>
        <v>13934556</v>
      </c>
      <c r="G15" s="14">
        <v>0</v>
      </c>
      <c r="H15" s="14">
        <v>0</v>
      </c>
      <c r="I15" s="14">
        <f>+F15+G15+H15</f>
        <v>13934556</v>
      </c>
      <c r="K15" s="15"/>
      <c r="L15" s="18">
        <f>+D53</f>
        <v>72</v>
      </c>
    </row>
    <row r="16" spans="1:12" ht="25" customHeight="1" x14ac:dyDescent="0.35">
      <c r="A16" s="99"/>
      <c r="B16" s="19" t="s">
        <v>21</v>
      </c>
      <c r="C16" s="20">
        <f>SUM(C13:C15)</f>
        <v>300</v>
      </c>
      <c r="D16" s="20">
        <f>+SUM(D13:D15)</f>
        <v>18</v>
      </c>
      <c r="E16" s="20">
        <f t="shared" ref="E16:I16" si="0">+SUM(E13:E15)</f>
        <v>6967278</v>
      </c>
      <c r="F16" s="20">
        <f t="shared" si="0"/>
        <v>41803668</v>
      </c>
      <c r="G16" s="20">
        <f t="shared" si="0"/>
        <v>0</v>
      </c>
      <c r="H16" s="20">
        <f t="shared" si="0"/>
        <v>0</v>
      </c>
      <c r="I16" s="20">
        <f t="shared" si="0"/>
        <v>41803668</v>
      </c>
      <c r="K16" s="11"/>
      <c r="L16" s="17">
        <f>L12/L15</f>
        <v>2322426</v>
      </c>
    </row>
    <row r="17" spans="1:12" ht="25" customHeight="1" x14ac:dyDescent="0.35">
      <c r="A17" s="99"/>
      <c r="B17" s="13" t="s">
        <v>22</v>
      </c>
      <c r="C17" s="14">
        <v>1000</v>
      </c>
      <c r="D17" s="14">
        <v>6</v>
      </c>
      <c r="E17" s="14">
        <v>2322426</v>
      </c>
      <c r="F17" s="14">
        <f>+D17*E17</f>
        <v>13934556</v>
      </c>
      <c r="G17" s="14">
        <v>0</v>
      </c>
      <c r="H17" s="14">
        <v>0</v>
      </c>
      <c r="I17" s="14">
        <f>+F17+G17+H17</f>
        <v>13934556</v>
      </c>
      <c r="K17" s="11"/>
      <c r="L17" s="17"/>
    </row>
    <row r="18" spans="1:12" ht="25" customHeight="1" x14ac:dyDescent="0.35">
      <c r="A18" s="99"/>
      <c r="B18" s="13" t="s">
        <v>23</v>
      </c>
      <c r="C18" s="14">
        <v>1000</v>
      </c>
      <c r="D18" s="14">
        <v>6</v>
      </c>
      <c r="E18" s="14">
        <v>2322426</v>
      </c>
      <c r="F18" s="14">
        <f>+D18*E18</f>
        <v>13934556</v>
      </c>
      <c r="G18" s="14">
        <v>0</v>
      </c>
      <c r="H18" s="14">
        <v>0</v>
      </c>
      <c r="I18" s="14">
        <f>+F18+G18+H18</f>
        <v>13934556</v>
      </c>
    </row>
    <row r="19" spans="1:12" ht="25" customHeight="1" x14ac:dyDescent="0.35">
      <c r="A19" s="99"/>
      <c r="B19" s="13" t="s">
        <v>24</v>
      </c>
      <c r="C19" s="14">
        <v>1100</v>
      </c>
      <c r="D19" s="14">
        <v>6</v>
      </c>
      <c r="E19" s="14">
        <v>2322426</v>
      </c>
      <c r="F19" s="14">
        <f>+D19*E19</f>
        <v>13934556</v>
      </c>
      <c r="G19" s="14">
        <v>0</v>
      </c>
      <c r="H19" s="14">
        <v>0</v>
      </c>
      <c r="I19" s="14">
        <f>+F19+G19+H19</f>
        <v>13934556</v>
      </c>
    </row>
    <row r="20" spans="1:12" ht="25" customHeight="1" x14ac:dyDescent="0.35">
      <c r="A20" s="99"/>
      <c r="B20" s="19" t="s">
        <v>21</v>
      </c>
      <c r="C20" s="20">
        <f>SUM(C17:C19)</f>
        <v>3100</v>
      </c>
      <c r="D20" s="20">
        <f>SUM(D17:D19)</f>
        <v>18</v>
      </c>
      <c r="E20" s="20">
        <f t="shared" ref="E20:I20" si="1">SUM(E17:E19)</f>
        <v>6967278</v>
      </c>
      <c r="F20" s="20">
        <f t="shared" si="1"/>
        <v>41803668</v>
      </c>
      <c r="G20" s="20">
        <f t="shared" si="1"/>
        <v>0</v>
      </c>
      <c r="H20" s="20">
        <f t="shared" si="1"/>
        <v>0</v>
      </c>
      <c r="I20" s="20">
        <f t="shared" si="1"/>
        <v>41803668</v>
      </c>
    </row>
    <row r="21" spans="1:12" ht="25" customHeight="1" x14ac:dyDescent="0.35">
      <c r="A21" s="99"/>
      <c r="B21" s="13" t="s">
        <v>25</v>
      </c>
      <c r="C21" s="14">
        <v>1100</v>
      </c>
      <c r="D21" s="14">
        <v>6</v>
      </c>
      <c r="E21" s="14">
        <v>2322426</v>
      </c>
      <c r="F21" s="14">
        <f>+D21*E21</f>
        <v>13934556</v>
      </c>
      <c r="G21" s="14">
        <v>0</v>
      </c>
      <c r="H21" s="14">
        <v>0</v>
      </c>
      <c r="I21" s="14">
        <f>+F21+G21+H21</f>
        <v>13934556</v>
      </c>
    </row>
    <row r="22" spans="1:12" ht="25" customHeight="1" x14ac:dyDescent="0.35">
      <c r="A22" s="99"/>
      <c r="B22" s="13" t="s">
        <v>26</v>
      </c>
      <c r="C22" s="14">
        <v>1100</v>
      </c>
      <c r="D22" s="14">
        <v>6</v>
      </c>
      <c r="E22" s="14">
        <v>2322426</v>
      </c>
      <c r="F22" s="14">
        <f>+D22*E22</f>
        <v>13934556</v>
      </c>
      <c r="G22" s="14">
        <v>0</v>
      </c>
      <c r="H22" s="14">
        <v>0</v>
      </c>
      <c r="I22" s="14">
        <f>+F22+G22+H22</f>
        <v>13934556</v>
      </c>
    </row>
    <row r="23" spans="1:12" ht="25" customHeight="1" x14ac:dyDescent="0.35">
      <c r="A23" s="99"/>
      <c r="B23" s="13" t="s">
        <v>27</v>
      </c>
      <c r="C23" s="14">
        <v>1100</v>
      </c>
      <c r="D23" s="14">
        <v>6</v>
      </c>
      <c r="E23" s="14">
        <v>2322426</v>
      </c>
      <c r="F23" s="14">
        <f>+D23*E23</f>
        <v>13934556</v>
      </c>
      <c r="G23" s="14">
        <v>0</v>
      </c>
      <c r="H23" s="14">
        <v>0</v>
      </c>
      <c r="I23" s="14">
        <f>+F23+G23+H23</f>
        <v>13934556</v>
      </c>
    </row>
    <row r="24" spans="1:12" ht="25" customHeight="1" x14ac:dyDescent="0.35">
      <c r="A24" s="99"/>
      <c r="B24" s="19" t="s">
        <v>21</v>
      </c>
      <c r="C24" s="20">
        <f>SUM(C21:C23)</f>
        <v>3300</v>
      </c>
      <c r="D24" s="20">
        <f>+SUM(D21:D23)</f>
        <v>18</v>
      </c>
      <c r="E24" s="20">
        <f t="shared" ref="E24:I24" si="2">+SUM(E21:E23)</f>
        <v>6967278</v>
      </c>
      <c r="F24" s="20">
        <f t="shared" si="2"/>
        <v>41803668</v>
      </c>
      <c r="G24" s="20">
        <f t="shared" si="2"/>
        <v>0</v>
      </c>
      <c r="H24" s="20">
        <f t="shared" si="2"/>
        <v>0</v>
      </c>
      <c r="I24" s="20">
        <f t="shared" si="2"/>
        <v>41803668</v>
      </c>
    </row>
    <row r="25" spans="1:12" ht="25" customHeight="1" x14ac:dyDescent="0.35">
      <c r="A25" s="99"/>
      <c r="B25" s="13" t="s">
        <v>28</v>
      </c>
      <c r="C25" s="14">
        <v>1100</v>
      </c>
      <c r="D25" s="14">
        <v>6</v>
      </c>
      <c r="E25" s="14">
        <v>2322426</v>
      </c>
      <c r="F25" s="14">
        <f>+D25*E25</f>
        <v>13934556</v>
      </c>
      <c r="G25" s="14">
        <v>0</v>
      </c>
      <c r="H25" s="14">
        <v>0</v>
      </c>
      <c r="I25" s="14">
        <f>+F25+G25+H25</f>
        <v>13934556</v>
      </c>
    </row>
    <row r="26" spans="1:12" ht="25" customHeight="1" x14ac:dyDescent="0.35">
      <c r="A26" s="99"/>
      <c r="B26" s="13" t="s">
        <v>29</v>
      </c>
      <c r="C26" s="14">
        <v>1100</v>
      </c>
      <c r="D26" s="14">
        <v>6</v>
      </c>
      <c r="E26" s="14">
        <v>2322426</v>
      </c>
      <c r="F26" s="14">
        <f>+D26*E26</f>
        <v>13934556</v>
      </c>
      <c r="G26" s="14">
        <v>0</v>
      </c>
      <c r="H26" s="14">
        <v>0</v>
      </c>
      <c r="I26" s="14">
        <f>+F26+G26+H26</f>
        <v>13934556</v>
      </c>
    </row>
    <row r="27" spans="1:12" ht="25" customHeight="1" x14ac:dyDescent="0.35">
      <c r="A27" s="99"/>
      <c r="B27" s="13" t="s">
        <v>30</v>
      </c>
      <c r="C27" s="14">
        <v>1100</v>
      </c>
      <c r="D27" s="14">
        <v>6</v>
      </c>
      <c r="E27" s="14">
        <v>2322426</v>
      </c>
      <c r="F27" s="14">
        <f>+D27*E27</f>
        <v>13934556</v>
      </c>
      <c r="G27" s="14">
        <v>0</v>
      </c>
      <c r="H27" s="14">
        <v>0</v>
      </c>
      <c r="I27" s="14">
        <f>+F27+G27+H27</f>
        <v>13934556</v>
      </c>
    </row>
    <row r="28" spans="1:12" ht="25" customHeight="1" x14ac:dyDescent="0.35">
      <c r="A28" s="99"/>
      <c r="B28" s="19" t="s">
        <v>21</v>
      </c>
      <c r="C28" s="20">
        <f>SUM(C25:C27)</f>
        <v>3300</v>
      </c>
      <c r="D28" s="20">
        <f>+SUM(D25:D27)</f>
        <v>18</v>
      </c>
      <c r="E28" s="20">
        <f t="shared" ref="E28:I28" si="3">+SUM(E25:E27)</f>
        <v>6967278</v>
      </c>
      <c r="F28" s="20">
        <f t="shared" si="3"/>
        <v>41803668</v>
      </c>
      <c r="G28" s="20">
        <f t="shared" si="3"/>
        <v>0</v>
      </c>
      <c r="H28" s="20">
        <f t="shared" si="3"/>
        <v>0</v>
      </c>
      <c r="I28" s="20">
        <f t="shared" si="3"/>
        <v>41803668</v>
      </c>
    </row>
    <row r="29" spans="1:12" ht="45.75" customHeight="1" x14ac:dyDescent="0.35">
      <c r="A29" s="100" t="s">
        <v>31</v>
      </c>
      <c r="B29" s="100"/>
      <c r="C29" s="21">
        <f>+C16+C20+C24+C28</f>
        <v>10000</v>
      </c>
      <c r="D29" s="21">
        <f>+D16+D20+D24+D28</f>
        <v>72</v>
      </c>
      <c r="E29" s="21">
        <f>+AVERAGE(E16,E20,E24,E28)</f>
        <v>6967278</v>
      </c>
      <c r="F29" s="21">
        <f>+F16+F20+F24+F28</f>
        <v>167214672</v>
      </c>
      <c r="G29" s="21">
        <f t="shared" ref="G29:H29" si="4">+G16+G20+G24+G28</f>
        <v>0</v>
      </c>
      <c r="H29" s="21">
        <f t="shared" si="4"/>
        <v>0</v>
      </c>
      <c r="I29" s="21">
        <f>+I16+I20+I24+I28</f>
        <v>167214672</v>
      </c>
    </row>
    <row r="30" spans="1:12" ht="45.75" customHeight="1" x14ac:dyDescent="0.35">
      <c r="A30" s="101" t="s">
        <v>32</v>
      </c>
      <c r="B30" s="102"/>
      <c r="C30" s="102"/>
      <c r="D30" s="102"/>
      <c r="E30" s="102"/>
      <c r="F30" s="102"/>
      <c r="G30" s="102"/>
      <c r="H30" s="102"/>
      <c r="I30" s="103"/>
    </row>
    <row r="32" spans="1:12" ht="60" customHeight="1" x14ac:dyDescent="0.35">
      <c r="A32" s="104" t="s">
        <v>33</v>
      </c>
      <c r="B32" s="105"/>
      <c r="C32" s="105"/>
      <c r="D32" s="105"/>
      <c r="E32" s="105"/>
      <c r="F32" s="105"/>
      <c r="G32" s="105"/>
      <c r="H32" s="105"/>
      <c r="I32" s="106"/>
    </row>
    <row r="33" spans="1:12" ht="51" x14ac:dyDescent="0.35">
      <c r="A33" s="107" t="s">
        <v>7</v>
      </c>
      <c r="B33" s="107"/>
      <c r="C33" s="5" t="s">
        <v>8</v>
      </c>
      <c r="D33" s="5" t="s">
        <v>9</v>
      </c>
      <c r="E33" s="6" t="s">
        <v>10</v>
      </c>
      <c r="F33" s="6" t="s">
        <v>11</v>
      </c>
      <c r="G33" s="6" t="s">
        <v>12</v>
      </c>
      <c r="H33" s="6" t="s">
        <v>13</v>
      </c>
      <c r="I33" s="6" t="s">
        <v>14</v>
      </c>
      <c r="K33" s="11"/>
      <c r="L33" s="22">
        <f>+F197</f>
        <v>1044108738</v>
      </c>
    </row>
    <row r="34" spans="1:12" ht="25" customHeight="1" x14ac:dyDescent="0.35">
      <c r="A34" s="107"/>
      <c r="B34" s="107"/>
      <c r="C34" s="7">
        <f>+C53+C73</f>
        <v>9562</v>
      </c>
      <c r="D34" s="7">
        <f>+D53+D73+D92+D111+D130</f>
        <v>241</v>
      </c>
      <c r="E34" s="8">
        <f>+AVERAGE(E53,E73,E92,E111,E130)</f>
        <v>761532290.22000003</v>
      </c>
      <c r="F34" s="8">
        <f>+F53+F73+F92+F111+F130</f>
        <v>8830003455.7999992</v>
      </c>
      <c r="G34" s="8">
        <f>+G53+G73</f>
        <v>0</v>
      </c>
      <c r="H34" s="8">
        <f>+H53+H73</f>
        <v>0</v>
      </c>
      <c r="I34" s="23">
        <f>+I53+I73+I92+I111+I130</f>
        <v>9541128357.7999992</v>
      </c>
      <c r="K34" s="15"/>
      <c r="L34" s="24">
        <v>27000</v>
      </c>
    </row>
    <row r="35" spans="1:12" ht="25" customHeight="1" x14ac:dyDescent="0.35">
      <c r="A35" s="25"/>
      <c r="B35" s="26"/>
      <c r="C35" s="27"/>
      <c r="D35" s="27"/>
      <c r="E35" s="28"/>
      <c r="F35" s="28"/>
      <c r="G35" s="28"/>
      <c r="H35" s="28"/>
      <c r="I35" s="28"/>
      <c r="K35" s="11"/>
      <c r="L35" s="22">
        <f>+L33</f>
        <v>1044108738</v>
      </c>
    </row>
    <row r="36" spans="1:12" ht="64" customHeight="1" x14ac:dyDescent="0.35">
      <c r="A36" s="9" t="s">
        <v>15</v>
      </c>
      <c r="B36" s="9" t="s">
        <v>16</v>
      </c>
      <c r="C36" s="10" t="s">
        <v>8</v>
      </c>
      <c r="D36" s="10" t="s">
        <v>9</v>
      </c>
      <c r="E36" s="9" t="s">
        <v>10</v>
      </c>
      <c r="F36" s="9" t="s">
        <v>11</v>
      </c>
      <c r="G36" s="9" t="s">
        <v>12</v>
      </c>
      <c r="H36" s="9" t="s">
        <v>13</v>
      </c>
      <c r="I36" s="9" t="s">
        <v>14</v>
      </c>
      <c r="K36" s="15"/>
      <c r="L36" s="24">
        <v>72</v>
      </c>
    </row>
    <row r="37" spans="1:12" ht="25" customHeight="1" x14ac:dyDescent="0.35">
      <c r="A37" s="109" t="s">
        <v>34</v>
      </c>
      <c r="B37" s="13" t="s">
        <v>18</v>
      </c>
      <c r="C37" s="14">
        <v>220</v>
      </c>
      <c r="D37" s="14">
        <v>6</v>
      </c>
      <c r="E37" s="14">
        <v>14501510.25</v>
      </c>
      <c r="F37" s="14">
        <f>D37*E37</f>
        <v>87009061.5</v>
      </c>
      <c r="G37" s="14">
        <v>0</v>
      </c>
      <c r="H37" s="14">
        <v>0</v>
      </c>
      <c r="I37" s="14">
        <f>+F37+G37+H37</f>
        <v>87009061.5</v>
      </c>
      <c r="K37" s="11"/>
      <c r="L37" s="22">
        <f>+L33/L36</f>
        <v>14501510.25</v>
      </c>
    </row>
    <row r="38" spans="1:12" ht="25" customHeight="1" x14ac:dyDescent="0.35">
      <c r="A38" s="109"/>
      <c r="B38" s="13" t="s">
        <v>19</v>
      </c>
      <c r="C38" s="14">
        <v>220</v>
      </c>
      <c r="D38" s="14">
        <v>6</v>
      </c>
      <c r="E38" s="14">
        <v>14501510.25</v>
      </c>
      <c r="F38" s="14">
        <f>+D38*E38</f>
        <v>87009061.5</v>
      </c>
      <c r="G38" s="14">
        <v>0</v>
      </c>
      <c r="H38" s="14">
        <v>0</v>
      </c>
      <c r="I38" s="14">
        <f>+F38+G38+H38</f>
        <v>87009061.5</v>
      </c>
    </row>
    <row r="39" spans="1:12" ht="25" customHeight="1" x14ac:dyDescent="0.35">
      <c r="A39" s="109"/>
      <c r="B39" s="13" t="s">
        <v>20</v>
      </c>
      <c r="C39" s="14">
        <v>220</v>
      </c>
      <c r="D39" s="14">
        <v>6</v>
      </c>
      <c r="E39" s="14">
        <v>14501510.25</v>
      </c>
      <c r="F39" s="14">
        <f>+D39*E39</f>
        <v>87009061.5</v>
      </c>
      <c r="G39" s="14">
        <v>0</v>
      </c>
      <c r="H39" s="14">
        <v>0</v>
      </c>
      <c r="I39" s="14">
        <f>+F39+G39+H39</f>
        <v>87009061.5</v>
      </c>
    </row>
    <row r="40" spans="1:12" ht="25" customHeight="1" x14ac:dyDescent="0.35">
      <c r="A40" s="109"/>
      <c r="B40" s="19" t="s">
        <v>21</v>
      </c>
      <c r="C40" s="20">
        <f>SUM(C37:C39)</f>
        <v>660</v>
      </c>
      <c r="D40" s="20">
        <f>+SUM(D37:D39)</f>
        <v>18</v>
      </c>
      <c r="E40" s="20">
        <f t="shared" ref="E40:I40" si="5">+SUM(E37:E39)</f>
        <v>43504530.75</v>
      </c>
      <c r="F40" s="20">
        <f t="shared" si="5"/>
        <v>261027184.5</v>
      </c>
      <c r="G40" s="20">
        <f t="shared" si="5"/>
        <v>0</v>
      </c>
      <c r="H40" s="20">
        <f t="shared" si="5"/>
        <v>0</v>
      </c>
      <c r="I40" s="20">
        <f t="shared" si="5"/>
        <v>261027184.5</v>
      </c>
    </row>
    <row r="41" spans="1:12" ht="25" customHeight="1" x14ac:dyDescent="0.35">
      <c r="A41" s="109"/>
      <c r="B41" s="13" t="s">
        <v>22</v>
      </c>
      <c r="C41" s="14">
        <v>220</v>
      </c>
      <c r="D41" s="14">
        <v>6</v>
      </c>
      <c r="E41" s="14">
        <v>14501510.25</v>
      </c>
      <c r="F41" s="14">
        <f>+D41*E41</f>
        <v>87009061.5</v>
      </c>
      <c r="G41" s="14">
        <v>0</v>
      </c>
      <c r="H41" s="14">
        <v>0</v>
      </c>
      <c r="I41" s="14">
        <f>+F41+G41+H41</f>
        <v>87009061.5</v>
      </c>
    </row>
    <row r="42" spans="1:12" ht="25" customHeight="1" x14ac:dyDescent="0.35">
      <c r="A42" s="109"/>
      <c r="B42" s="13" t="s">
        <v>23</v>
      </c>
      <c r="C42" s="14">
        <v>220</v>
      </c>
      <c r="D42" s="14">
        <v>6</v>
      </c>
      <c r="E42" s="14">
        <v>14501510.25</v>
      </c>
      <c r="F42" s="14">
        <f>+D42*E42</f>
        <v>87009061.5</v>
      </c>
      <c r="G42" s="14">
        <v>0</v>
      </c>
      <c r="H42" s="14">
        <v>0</v>
      </c>
      <c r="I42" s="14">
        <f>+F42+G42+H42</f>
        <v>87009061.5</v>
      </c>
      <c r="K42" s="1">
        <f>27140/12</f>
        <v>2261.6666666666665</v>
      </c>
    </row>
    <row r="43" spans="1:12" ht="25" customHeight="1" x14ac:dyDescent="0.35">
      <c r="A43" s="109"/>
      <c r="B43" s="13" t="s">
        <v>24</v>
      </c>
      <c r="C43" s="14">
        <v>220</v>
      </c>
      <c r="D43" s="14">
        <v>6</v>
      </c>
      <c r="E43" s="14">
        <v>14501510.25</v>
      </c>
      <c r="F43" s="14">
        <f>+D43*E43</f>
        <v>87009061.5</v>
      </c>
      <c r="G43" s="14">
        <v>0</v>
      </c>
      <c r="H43" s="14">
        <v>0</v>
      </c>
      <c r="I43" s="14">
        <f>+F43+G43+H43</f>
        <v>87009061.5</v>
      </c>
      <c r="K43" s="1">
        <f>(27140-22632)/12</f>
        <v>375.66666666666669</v>
      </c>
    </row>
    <row r="44" spans="1:12" ht="25" customHeight="1" x14ac:dyDescent="0.35">
      <c r="A44" s="109"/>
      <c r="B44" s="19" t="s">
        <v>21</v>
      </c>
      <c r="C44" s="20">
        <f>SUM(C41:C43)</f>
        <v>660</v>
      </c>
      <c r="D44" s="20">
        <f>+SUM(D41:D43)</f>
        <v>18</v>
      </c>
      <c r="E44" s="20">
        <f t="shared" ref="E44:I44" si="6">+SUM(E41:E43)</f>
        <v>43504530.75</v>
      </c>
      <c r="F44" s="20">
        <f t="shared" si="6"/>
        <v>261027184.5</v>
      </c>
      <c r="G44" s="20">
        <f t="shared" si="6"/>
        <v>0</v>
      </c>
      <c r="H44" s="20">
        <f t="shared" si="6"/>
        <v>0</v>
      </c>
      <c r="I44" s="20">
        <f t="shared" si="6"/>
        <v>261027184.5</v>
      </c>
    </row>
    <row r="45" spans="1:12" ht="25" customHeight="1" x14ac:dyDescent="0.35">
      <c r="A45" s="109"/>
      <c r="B45" s="13" t="s">
        <v>25</v>
      </c>
      <c r="C45" s="14">
        <v>220</v>
      </c>
      <c r="D45" s="14">
        <v>6</v>
      </c>
      <c r="E45" s="14">
        <v>14501510.25</v>
      </c>
      <c r="F45" s="14">
        <f>+D45*E45</f>
        <v>87009061.5</v>
      </c>
      <c r="G45" s="14">
        <v>0</v>
      </c>
      <c r="H45" s="14">
        <v>0</v>
      </c>
      <c r="I45" s="14">
        <f>+F45+G45+H45</f>
        <v>87009061.5</v>
      </c>
    </row>
    <row r="46" spans="1:12" ht="25" customHeight="1" x14ac:dyDescent="0.35">
      <c r="A46" s="109"/>
      <c r="B46" s="13" t="s">
        <v>26</v>
      </c>
      <c r="C46" s="14">
        <v>220</v>
      </c>
      <c r="D46" s="14">
        <v>6</v>
      </c>
      <c r="E46" s="14">
        <v>14501510.25</v>
      </c>
      <c r="F46" s="14">
        <f>+D46*E46</f>
        <v>87009061.5</v>
      </c>
      <c r="G46" s="14">
        <v>0</v>
      </c>
      <c r="H46" s="14">
        <v>0</v>
      </c>
      <c r="I46" s="14">
        <f>+F46+G46+H46</f>
        <v>87009061.5</v>
      </c>
    </row>
    <row r="47" spans="1:12" ht="25" customHeight="1" x14ac:dyDescent="0.35">
      <c r="A47" s="109"/>
      <c r="B47" s="13" t="s">
        <v>27</v>
      </c>
      <c r="C47" s="14">
        <v>220</v>
      </c>
      <c r="D47" s="14">
        <v>6</v>
      </c>
      <c r="E47" s="14">
        <v>14501510.25</v>
      </c>
      <c r="F47" s="14">
        <f>+D47*E47</f>
        <v>87009061.5</v>
      </c>
      <c r="G47" s="14">
        <v>0</v>
      </c>
      <c r="H47" s="14">
        <v>0</v>
      </c>
      <c r="I47" s="14">
        <f>+F47+G47+H47</f>
        <v>87009061.5</v>
      </c>
    </row>
    <row r="48" spans="1:12" ht="25" customHeight="1" x14ac:dyDescent="0.35">
      <c r="A48" s="109"/>
      <c r="B48" s="19" t="s">
        <v>21</v>
      </c>
      <c r="C48" s="20">
        <f>SUM(C45:C47)</f>
        <v>660</v>
      </c>
      <c r="D48" s="20">
        <f>+SUM(D45:D47)</f>
        <v>18</v>
      </c>
      <c r="E48" s="20">
        <f t="shared" ref="E48:I48" si="7">+SUM(E45:E47)</f>
        <v>43504530.75</v>
      </c>
      <c r="F48" s="20">
        <f t="shared" si="7"/>
        <v>261027184.5</v>
      </c>
      <c r="G48" s="20">
        <f t="shared" si="7"/>
        <v>0</v>
      </c>
      <c r="H48" s="20">
        <f t="shared" si="7"/>
        <v>0</v>
      </c>
      <c r="I48" s="20">
        <f t="shared" si="7"/>
        <v>261027184.5</v>
      </c>
    </row>
    <row r="49" spans="1:12" ht="25" customHeight="1" x14ac:dyDescent="0.35">
      <c r="A49" s="109"/>
      <c r="B49" s="13" t="s">
        <v>28</v>
      </c>
      <c r="C49" s="14">
        <v>220</v>
      </c>
      <c r="D49" s="14">
        <v>6</v>
      </c>
      <c r="E49" s="14">
        <v>14501510.25</v>
      </c>
      <c r="F49" s="14">
        <f>+D49*E49</f>
        <v>87009061.5</v>
      </c>
      <c r="G49" s="14">
        <v>0</v>
      </c>
      <c r="H49" s="14">
        <v>0</v>
      </c>
      <c r="I49" s="14">
        <f>+F49+G49+H49</f>
        <v>87009061.5</v>
      </c>
    </row>
    <row r="50" spans="1:12" ht="20.149999999999999" customHeight="1" x14ac:dyDescent="0.35">
      <c r="A50" s="109"/>
      <c r="B50" s="13" t="s">
        <v>29</v>
      </c>
      <c r="C50" s="14">
        <v>220</v>
      </c>
      <c r="D50" s="14">
        <v>6</v>
      </c>
      <c r="E50" s="14">
        <v>14501510.25</v>
      </c>
      <c r="F50" s="14">
        <f>+D50*E50</f>
        <v>87009061.5</v>
      </c>
      <c r="G50" s="14">
        <v>0</v>
      </c>
      <c r="H50" s="14">
        <v>0</v>
      </c>
      <c r="I50" s="14">
        <f>+F50+G50+H50</f>
        <v>87009061.5</v>
      </c>
    </row>
    <row r="51" spans="1:12" ht="24" customHeight="1" x14ac:dyDescent="0.35">
      <c r="A51" s="109"/>
      <c r="B51" s="13" t="s">
        <v>30</v>
      </c>
      <c r="C51" s="14">
        <v>220</v>
      </c>
      <c r="D51" s="14">
        <v>6</v>
      </c>
      <c r="E51" s="14">
        <v>14501510.25</v>
      </c>
      <c r="F51" s="14">
        <f>+D51*E51</f>
        <v>87009061.5</v>
      </c>
      <c r="G51" s="14">
        <v>0</v>
      </c>
      <c r="H51" s="14">
        <v>0</v>
      </c>
      <c r="I51" s="14">
        <f>+F51+G51+H51</f>
        <v>87009061.5</v>
      </c>
    </row>
    <row r="52" spans="1:12" ht="57" customHeight="1" x14ac:dyDescent="0.35">
      <c r="A52" s="109"/>
      <c r="B52" s="19" t="s">
        <v>21</v>
      </c>
      <c r="C52" s="20">
        <f>SUM(C49:C51)</f>
        <v>660</v>
      </c>
      <c r="D52" s="20">
        <f>+SUM(D49:D51)</f>
        <v>18</v>
      </c>
      <c r="E52" s="20">
        <f t="shared" ref="E52:I52" si="8">+SUM(E49:E51)</f>
        <v>43504530.75</v>
      </c>
      <c r="F52" s="20">
        <f t="shared" si="8"/>
        <v>261027184.5</v>
      </c>
      <c r="G52" s="20">
        <f t="shared" si="8"/>
        <v>0</v>
      </c>
      <c r="H52" s="20">
        <f t="shared" si="8"/>
        <v>0</v>
      </c>
      <c r="I52" s="20">
        <f t="shared" si="8"/>
        <v>261027184.5</v>
      </c>
    </row>
    <row r="53" spans="1:12" ht="25" customHeight="1" x14ac:dyDescent="0.35">
      <c r="A53" s="100" t="s">
        <v>35</v>
      </c>
      <c r="B53" s="100"/>
      <c r="C53" s="21">
        <f>+C40+C44+C48+C52</f>
        <v>2640</v>
      </c>
      <c r="D53" s="21">
        <f>+D40+D44+D48+D52</f>
        <v>72</v>
      </c>
      <c r="E53" s="21">
        <f>+AVERAGE(E40,E44,E48,E52)</f>
        <v>43504530.75</v>
      </c>
      <c r="F53" s="21">
        <f>+F40+F44+F48+F52</f>
        <v>1044108738</v>
      </c>
      <c r="G53" s="21">
        <f t="shared" ref="G53:H53" si="9">+G40+G44+G48+G52</f>
        <v>0</v>
      </c>
      <c r="H53" s="21">
        <f t="shared" si="9"/>
        <v>0</v>
      </c>
      <c r="I53" s="21">
        <f>+I40+I44+I48+I52</f>
        <v>1044108738</v>
      </c>
      <c r="K53" s="11"/>
      <c r="L53" s="22"/>
    </row>
    <row r="54" spans="1:12" ht="39" customHeight="1" x14ac:dyDescent="0.35">
      <c r="A54" s="101" t="s">
        <v>36</v>
      </c>
      <c r="B54" s="102"/>
      <c r="C54" s="102"/>
      <c r="D54" s="102"/>
      <c r="E54" s="102"/>
      <c r="F54" s="102"/>
      <c r="G54" s="102"/>
      <c r="H54" s="102"/>
      <c r="I54" s="103"/>
      <c r="K54" s="15"/>
    </row>
    <row r="55" spans="1:12" ht="25" customHeight="1" x14ac:dyDescent="0.35">
      <c r="A55" s="89"/>
      <c r="B55" s="89"/>
      <c r="C55" s="89"/>
      <c r="D55" s="89"/>
      <c r="E55" s="89"/>
      <c r="F55" s="89"/>
      <c r="G55" s="89"/>
      <c r="H55" s="89"/>
      <c r="I55" s="89"/>
      <c r="K55" s="11"/>
      <c r="L55" s="22"/>
    </row>
    <row r="56" spans="1:12" ht="50.15" customHeight="1" x14ac:dyDescent="0.35">
      <c r="A56" s="9" t="s">
        <v>15</v>
      </c>
      <c r="B56" s="9" t="s">
        <v>16</v>
      </c>
      <c r="C56" s="10" t="s">
        <v>8</v>
      </c>
      <c r="D56" s="10" t="s">
        <v>9</v>
      </c>
      <c r="E56" s="9" t="s">
        <v>10</v>
      </c>
      <c r="F56" s="9" t="s">
        <v>11</v>
      </c>
      <c r="G56" s="9" t="s">
        <v>12</v>
      </c>
      <c r="H56" s="9" t="s">
        <v>13</v>
      </c>
      <c r="I56" s="9" t="s">
        <v>14</v>
      </c>
      <c r="K56" s="15"/>
      <c r="L56" s="24">
        <f>+H198</f>
        <v>1595313370</v>
      </c>
    </row>
    <row r="57" spans="1:12" ht="25" customHeight="1" x14ac:dyDescent="0.35">
      <c r="A57" s="99" t="s">
        <v>37</v>
      </c>
      <c r="B57" s="13" t="s">
        <v>18</v>
      </c>
      <c r="C57" s="14">
        <v>566</v>
      </c>
      <c r="D57" s="14">
        <v>3</v>
      </c>
      <c r="E57" s="14">
        <v>1334396.3</v>
      </c>
      <c r="F57" s="14">
        <f>+D57*E57</f>
        <v>4003188.9000000004</v>
      </c>
      <c r="G57" s="14">
        <v>0</v>
      </c>
      <c r="H57" s="14">
        <v>0</v>
      </c>
      <c r="I57" s="14">
        <f>+F57+G57+H57</f>
        <v>4003188.9000000004</v>
      </c>
      <c r="K57" s="11"/>
      <c r="L57" s="22">
        <v>47266</v>
      </c>
    </row>
    <row r="58" spans="1:12" ht="25" customHeight="1" x14ac:dyDescent="0.35">
      <c r="A58" s="99"/>
      <c r="B58" s="13" t="s">
        <v>19</v>
      </c>
      <c r="C58" s="14">
        <v>300</v>
      </c>
      <c r="D58" s="14">
        <v>3</v>
      </c>
      <c r="E58" s="14">
        <v>1334396.3</v>
      </c>
      <c r="F58" s="14">
        <f>+D58*E58</f>
        <v>4003188.9000000004</v>
      </c>
      <c r="G58" s="14">
        <v>0</v>
      </c>
      <c r="H58" s="14">
        <v>0</v>
      </c>
      <c r="I58" s="14">
        <f>+F58+G58+H58</f>
        <v>4003188.9000000004</v>
      </c>
      <c r="K58" s="11"/>
      <c r="L58" s="22">
        <f>+L56/L57</f>
        <v>33751.816739305206</v>
      </c>
    </row>
    <row r="59" spans="1:12" ht="25" customHeight="1" x14ac:dyDescent="0.35">
      <c r="A59" s="99"/>
      <c r="B59" s="13" t="s">
        <v>20</v>
      </c>
      <c r="C59" s="14">
        <v>100</v>
      </c>
      <c r="D59" s="14">
        <v>2</v>
      </c>
      <c r="E59" s="14">
        <v>1334396.3</v>
      </c>
      <c r="F59" s="14">
        <f>+D59*E59</f>
        <v>2668792.6</v>
      </c>
      <c r="G59" s="14">
        <v>0</v>
      </c>
      <c r="H59" s="14">
        <v>0</v>
      </c>
      <c r="I59" s="14">
        <f>+F59+G59+H59</f>
        <v>2668792.6</v>
      </c>
      <c r="L59" s="1">
        <v>58</v>
      </c>
    </row>
    <row r="60" spans="1:12" ht="25" customHeight="1" x14ac:dyDescent="0.35">
      <c r="A60" s="99"/>
      <c r="B60" s="19" t="s">
        <v>21</v>
      </c>
      <c r="C60" s="20">
        <f>SUM(C57:C59)</f>
        <v>966</v>
      </c>
      <c r="D60" s="20">
        <f>+SUM(D57:D59)</f>
        <v>8</v>
      </c>
      <c r="E60" s="20">
        <f t="shared" ref="E60:I60" si="10">+SUM(E57:E59)</f>
        <v>4003188.9000000004</v>
      </c>
      <c r="F60" s="20">
        <f t="shared" si="10"/>
        <v>10675170.4</v>
      </c>
      <c r="G60" s="20">
        <f t="shared" si="10"/>
        <v>0</v>
      </c>
      <c r="H60" s="20">
        <f t="shared" si="10"/>
        <v>0</v>
      </c>
      <c r="I60" s="20">
        <f t="shared" si="10"/>
        <v>10675170.4</v>
      </c>
    </row>
    <row r="61" spans="1:12" ht="25" customHeight="1" x14ac:dyDescent="0.35">
      <c r="A61" s="99"/>
      <c r="B61" s="13" t="s">
        <v>22</v>
      </c>
      <c r="C61" s="14">
        <v>2</v>
      </c>
      <c r="E61" s="14">
        <v>1334396.3</v>
      </c>
      <c r="F61" s="14">
        <f>+C61*E61</f>
        <v>2668792.6</v>
      </c>
      <c r="G61" s="14">
        <v>0</v>
      </c>
      <c r="H61" s="14">
        <v>0</v>
      </c>
      <c r="I61" s="14">
        <f>+F61+G61+H61</f>
        <v>2668792.6</v>
      </c>
      <c r="L61" s="29">
        <f>+L56/L59</f>
        <v>27505402.931034483</v>
      </c>
    </row>
    <row r="62" spans="1:12" ht="25" customHeight="1" x14ac:dyDescent="0.35">
      <c r="A62" s="99"/>
      <c r="B62" s="13" t="s">
        <v>23</v>
      </c>
      <c r="C62" s="14">
        <v>2</v>
      </c>
      <c r="D62" s="14">
        <v>2</v>
      </c>
      <c r="E62" s="14">
        <v>1334396.3</v>
      </c>
      <c r="F62" s="14">
        <f>+D62*E62</f>
        <v>2668792.6</v>
      </c>
      <c r="G62" s="14">
        <v>0</v>
      </c>
      <c r="H62" s="14">
        <v>0</v>
      </c>
      <c r="I62" s="14">
        <f>+F62+G62+H62</f>
        <v>2668792.6</v>
      </c>
    </row>
    <row r="63" spans="1:12" ht="25" customHeight="1" x14ac:dyDescent="0.35">
      <c r="A63" s="99"/>
      <c r="B63" s="13" t="s">
        <v>24</v>
      </c>
      <c r="C63" s="14">
        <v>2</v>
      </c>
      <c r="D63" s="14">
        <v>6</v>
      </c>
      <c r="E63" s="14">
        <v>130496387.59999999</v>
      </c>
      <c r="F63" s="14">
        <f>+D63*E63</f>
        <v>782978325.5999999</v>
      </c>
      <c r="G63" s="14">
        <v>0</v>
      </c>
      <c r="H63" s="14">
        <v>0</v>
      </c>
      <c r="I63" s="14">
        <f>+F63+G63+H63</f>
        <v>782978325.5999999</v>
      </c>
    </row>
    <row r="64" spans="1:12" ht="25" customHeight="1" x14ac:dyDescent="0.35">
      <c r="A64" s="99"/>
      <c r="B64" s="19" t="s">
        <v>21</v>
      </c>
      <c r="C64" s="20">
        <f>SUM(C61:C63)</f>
        <v>6</v>
      </c>
      <c r="D64" s="20">
        <f>+SUM(D61:D63)</f>
        <v>8</v>
      </c>
      <c r="E64" s="20">
        <f t="shared" ref="E64:I64" si="11">+SUM(E61:E63)</f>
        <v>133165180.19999999</v>
      </c>
      <c r="F64" s="20">
        <f t="shared" si="11"/>
        <v>788315910.79999995</v>
      </c>
      <c r="G64" s="20">
        <f t="shared" si="11"/>
        <v>0</v>
      </c>
      <c r="H64" s="20">
        <f t="shared" si="11"/>
        <v>0</v>
      </c>
      <c r="I64" s="20">
        <f t="shared" si="11"/>
        <v>788315910.79999995</v>
      </c>
    </row>
    <row r="65" spans="1:12" ht="25" customHeight="1" x14ac:dyDescent="0.35">
      <c r="A65" s="99"/>
      <c r="B65" s="13" t="s">
        <v>25</v>
      </c>
      <c r="C65" s="14">
        <v>100</v>
      </c>
      <c r="D65" s="14">
        <v>2</v>
      </c>
      <c r="E65" s="14">
        <v>1334396.3</v>
      </c>
      <c r="F65" s="14">
        <f>+D65*E65</f>
        <v>2668792.6</v>
      </c>
      <c r="G65" s="14">
        <v>0</v>
      </c>
      <c r="H65" s="14">
        <v>0</v>
      </c>
      <c r="I65" s="14">
        <f>+F65+G65+H65</f>
        <v>2668792.6</v>
      </c>
    </row>
    <row r="66" spans="1:12" ht="25" customHeight="1" x14ac:dyDescent="0.35">
      <c r="A66" s="99"/>
      <c r="B66" s="13" t="s">
        <v>26</v>
      </c>
      <c r="C66" s="14">
        <v>100</v>
      </c>
      <c r="D66" s="14">
        <v>2</v>
      </c>
      <c r="E66" s="14">
        <v>1334396.3</v>
      </c>
      <c r="F66" s="14">
        <f>+D66*E66</f>
        <v>2668792.6</v>
      </c>
      <c r="G66" s="14">
        <v>0</v>
      </c>
      <c r="H66" s="14">
        <v>0</v>
      </c>
      <c r="I66" s="14">
        <f>+F66+G66+H66</f>
        <v>2668792.6</v>
      </c>
    </row>
    <row r="67" spans="1:12" ht="25" customHeight="1" x14ac:dyDescent="0.35">
      <c r="A67" s="99"/>
      <c r="B67" s="13" t="s">
        <v>27</v>
      </c>
      <c r="C67" s="14">
        <v>100</v>
      </c>
      <c r="D67" s="14">
        <v>2</v>
      </c>
      <c r="E67" s="14">
        <v>1334396.3</v>
      </c>
      <c r="F67" s="14">
        <f>+D67*E67</f>
        <v>2668792.6</v>
      </c>
      <c r="G67" s="14">
        <v>0</v>
      </c>
      <c r="H67" s="14">
        <v>0</v>
      </c>
      <c r="I67" s="14">
        <f>+F67+G67+H67</f>
        <v>2668792.6</v>
      </c>
    </row>
    <row r="68" spans="1:12" ht="25" customHeight="1" x14ac:dyDescent="0.35">
      <c r="A68" s="99"/>
      <c r="B68" s="19" t="s">
        <v>21</v>
      </c>
      <c r="C68" s="20">
        <f>SUM(C65:C67)</f>
        <v>300</v>
      </c>
      <c r="D68" s="20">
        <f>+SUM(D65:D67)</f>
        <v>6</v>
      </c>
      <c r="E68" s="20">
        <f t="shared" ref="E68:I68" si="12">+SUM(E65:E67)</f>
        <v>4003188.9000000004</v>
      </c>
      <c r="F68" s="20">
        <f t="shared" si="12"/>
        <v>8006377.8000000007</v>
      </c>
      <c r="G68" s="20">
        <f t="shared" si="12"/>
        <v>0</v>
      </c>
      <c r="H68" s="20">
        <f t="shared" si="12"/>
        <v>0</v>
      </c>
      <c r="I68" s="20">
        <f t="shared" si="12"/>
        <v>8006377.8000000007</v>
      </c>
    </row>
    <row r="69" spans="1:12" ht="25" customHeight="1" x14ac:dyDescent="0.35">
      <c r="A69" s="99"/>
      <c r="B69" s="13" t="s">
        <v>28</v>
      </c>
      <c r="C69" s="14">
        <v>100</v>
      </c>
      <c r="D69" s="14">
        <v>2</v>
      </c>
      <c r="E69" s="14">
        <v>1334396.3</v>
      </c>
      <c r="F69" s="14">
        <f>+D69*E69</f>
        <v>2668792.6</v>
      </c>
      <c r="G69" s="14">
        <v>0</v>
      </c>
      <c r="H69" s="14">
        <v>0</v>
      </c>
      <c r="I69" s="14">
        <f>+F69+G69+H69</f>
        <v>2668792.6</v>
      </c>
    </row>
    <row r="70" spans="1:12" ht="23.15" customHeight="1" x14ac:dyDescent="0.35">
      <c r="A70" s="99"/>
      <c r="B70" s="13" t="s">
        <v>29</v>
      </c>
      <c r="C70" s="14">
        <v>5450</v>
      </c>
      <c r="D70" s="14">
        <v>6</v>
      </c>
      <c r="E70" s="14">
        <v>130496387.59999999</v>
      </c>
      <c r="F70" s="14">
        <f>+D70*E70</f>
        <v>782978325.5999999</v>
      </c>
      <c r="G70" s="14">
        <v>0</v>
      </c>
      <c r="H70" s="14">
        <v>0</v>
      </c>
      <c r="I70" s="14">
        <f>+F70+G70+H70</f>
        <v>782978325.5999999</v>
      </c>
    </row>
    <row r="71" spans="1:12" ht="21" customHeight="1" x14ac:dyDescent="0.35">
      <c r="A71" s="99"/>
      <c r="B71" s="13" t="s">
        <v>30</v>
      </c>
      <c r="C71" s="14">
        <v>100</v>
      </c>
      <c r="D71" s="14">
        <v>2</v>
      </c>
      <c r="E71" s="14">
        <v>1334396.3</v>
      </c>
      <c r="F71" s="14">
        <f>+D71*E71</f>
        <v>2668792.6</v>
      </c>
      <c r="G71" s="14">
        <v>0</v>
      </c>
      <c r="H71" s="14">
        <v>0</v>
      </c>
      <c r="I71" s="14">
        <f>+F71+G71+H71</f>
        <v>2668792.6</v>
      </c>
    </row>
    <row r="72" spans="1:12" s="2" customFormat="1" ht="34" customHeight="1" x14ac:dyDescent="0.35">
      <c r="A72" s="99"/>
      <c r="B72" s="19" t="s">
        <v>21</v>
      </c>
      <c r="C72" s="20">
        <f>SUM(C69:C71)</f>
        <v>5650</v>
      </c>
      <c r="D72" s="20">
        <f>+SUM(D69:D71)</f>
        <v>10</v>
      </c>
      <c r="E72" s="20">
        <f t="shared" ref="E72:I72" si="13">+SUM(E69:E71)</f>
        <v>133165180.19999999</v>
      </c>
      <c r="F72" s="20">
        <f t="shared" si="13"/>
        <v>788315910.79999995</v>
      </c>
      <c r="G72" s="20">
        <f t="shared" si="13"/>
        <v>0</v>
      </c>
      <c r="H72" s="20">
        <f t="shared" si="13"/>
        <v>0</v>
      </c>
      <c r="I72" s="20">
        <f t="shared" si="13"/>
        <v>788315910.79999995</v>
      </c>
    </row>
    <row r="73" spans="1:12" s="2" customFormat="1" ht="39" customHeight="1" x14ac:dyDescent="0.35">
      <c r="A73" s="100" t="s">
        <v>38</v>
      </c>
      <c r="B73" s="100"/>
      <c r="C73" s="21">
        <f>+C60+C64+C68+C72</f>
        <v>6922</v>
      </c>
      <c r="D73" s="21">
        <f>+D60+D64+D68+D72</f>
        <v>32</v>
      </c>
      <c r="E73" s="21">
        <f>+AVERAGE(E60,E64,E68,E72)</f>
        <v>68584184.549999997</v>
      </c>
      <c r="F73" s="21">
        <f>+F60+F64+F68+F72</f>
        <v>1595313369.7999997</v>
      </c>
      <c r="G73" s="21">
        <f t="shared" ref="G73:H73" si="14">+G60+G64+G68+G72</f>
        <v>0</v>
      </c>
      <c r="H73" s="21">
        <f t="shared" si="14"/>
        <v>0</v>
      </c>
      <c r="I73" s="21">
        <f>+I60+I64+I68+I72</f>
        <v>1595313369.7999997</v>
      </c>
    </row>
    <row r="74" spans="1:12" ht="57" customHeight="1" x14ac:dyDescent="0.35">
      <c r="A74" s="101" t="s">
        <v>39</v>
      </c>
      <c r="B74" s="102"/>
      <c r="C74" s="102"/>
      <c r="D74" s="102"/>
      <c r="E74" s="102"/>
      <c r="F74" s="102"/>
      <c r="G74" s="102"/>
      <c r="H74" s="102"/>
      <c r="I74" s="103"/>
    </row>
    <row r="75" spans="1:12" ht="57" customHeight="1" x14ac:dyDescent="0.35">
      <c r="A75" s="9" t="s">
        <v>15</v>
      </c>
      <c r="B75" s="9" t="s">
        <v>16</v>
      </c>
      <c r="C75" s="10" t="s">
        <v>8</v>
      </c>
      <c r="D75" s="10" t="s">
        <v>9</v>
      </c>
      <c r="E75" s="9" t="s">
        <v>10</v>
      </c>
      <c r="F75" s="9" t="s">
        <v>11</v>
      </c>
      <c r="G75" s="9" t="s">
        <v>12</v>
      </c>
      <c r="H75" s="9" t="s">
        <v>13</v>
      </c>
      <c r="I75" s="9" t="s">
        <v>14</v>
      </c>
      <c r="L75" s="29">
        <f>+H199</f>
        <v>3282703344</v>
      </c>
    </row>
    <row r="76" spans="1:12" ht="33" customHeight="1" x14ac:dyDescent="0.35">
      <c r="A76" s="99" t="s">
        <v>40</v>
      </c>
      <c r="B76" s="13" t="s">
        <v>18</v>
      </c>
      <c r="C76" s="14">
        <v>1902</v>
      </c>
      <c r="D76" s="14">
        <v>6</v>
      </c>
      <c r="E76" s="14">
        <v>45593102</v>
      </c>
      <c r="F76" s="14">
        <f>D76*E76</f>
        <v>273558612</v>
      </c>
      <c r="G76" s="14">
        <v>0</v>
      </c>
      <c r="H76" s="14">
        <v>0</v>
      </c>
      <c r="I76" s="14">
        <f>+F76+G76+H76</f>
        <v>273558612</v>
      </c>
      <c r="L76" s="1">
        <v>5600</v>
      </c>
    </row>
    <row r="77" spans="1:12" ht="27" customHeight="1" x14ac:dyDescent="0.35">
      <c r="A77" s="99"/>
      <c r="B77" s="13" t="s">
        <v>19</v>
      </c>
      <c r="C77" s="14">
        <v>1902</v>
      </c>
      <c r="D77" s="14">
        <v>6</v>
      </c>
      <c r="E77" s="14">
        <v>45593102</v>
      </c>
      <c r="F77" s="14">
        <f>D77*E77</f>
        <v>273558612</v>
      </c>
      <c r="G77" s="14">
        <v>0</v>
      </c>
      <c r="H77" s="14">
        <v>0</v>
      </c>
      <c r="I77" s="14">
        <f>+F77+G77+H77</f>
        <v>273558612</v>
      </c>
      <c r="L77" s="29">
        <f>+L75/L76</f>
        <v>586197.02571428567</v>
      </c>
    </row>
    <row r="78" spans="1:12" ht="31" customHeight="1" x14ac:dyDescent="0.35">
      <c r="A78" s="99"/>
      <c r="B78" s="13" t="s">
        <v>20</v>
      </c>
      <c r="C78" s="14">
        <v>1902</v>
      </c>
      <c r="D78" s="14">
        <v>6</v>
      </c>
      <c r="E78" s="14">
        <v>45593102</v>
      </c>
      <c r="F78" s="14">
        <f>D78*E78</f>
        <v>273558612</v>
      </c>
      <c r="G78" s="14">
        <v>0</v>
      </c>
      <c r="H78" s="14">
        <v>0</v>
      </c>
      <c r="I78" s="14">
        <f>+F78+G78+H78</f>
        <v>273558612</v>
      </c>
      <c r="L78" s="1">
        <v>72</v>
      </c>
    </row>
    <row r="79" spans="1:12" ht="38.15" customHeight="1" x14ac:dyDescent="0.35">
      <c r="A79" s="99"/>
      <c r="B79" s="19" t="s">
        <v>21</v>
      </c>
      <c r="C79" s="20">
        <f>SUM(C76:C78)</f>
        <v>5706</v>
      </c>
      <c r="D79" s="20">
        <f>SUM(D76:D78)</f>
        <v>18</v>
      </c>
      <c r="E79" s="20">
        <f>SUM(E76:E78)</f>
        <v>136779306</v>
      </c>
      <c r="F79" s="20">
        <f>SUM(F76:F78)</f>
        <v>820675836</v>
      </c>
      <c r="G79" s="20">
        <f t="shared" ref="G79:I79" si="15">+SUM(G76:G78)</f>
        <v>0</v>
      </c>
      <c r="H79" s="20">
        <f t="shared" si="15"/>
        <v>0</v>
      </c>
      <c r="I79" s="20">
        <f t="shared" si="15"/>
        <v>820675836</v>
      </c>
      <c r="L79" s="29">
        <f>+L75/L78</f>
        <v>45593102</v>
      </c>
    </row>
    <row r="80" spans="1:12" ht="28" customHeight="1" x14ac:dyDescent="0.35">
      <c r="A80" s="99"/>
      <c r="B80" s="13" t="s">
        <v>22</v>
      </c>
      <c r="C80" s="14">
        <v>1902</v>
      </c>
      <c r="D80" s="14">
        <v>6</v>
      </c>
      <c r="E80" s="14">
        <v>45593102</v>
      </c>
      <c r="F80" s="14">
        <f>D80*E80</f>
        <v>273558612</v>
      </c>
      <c r="G80" s="14">
        <v>0</v>
      </c>
      <c r="H80" s="14">
        <v>0</v>
      </c>
      <c r="I80" s="14">
        <f>+F80+G80+H80</f>
        <v>273558612</v>
      </c>
    </row>
    <row r="81" spans="1:12" ht="28" customHeight="1" x14ac:dyDescent="0.35">
      <c r="A81" s="99"/>
      <c r="B81" s="13" t="s">
        <v>23</v>
      </c>
      <c r="C81" s="14">
        <v>1902</v>
      </c>
      <c r="D81" s="14">
        <v>6</v>
      </c>
      <c r="E81" s="14">
        <v>45593102</v>
      </c>
      <c r="F81" s="14">
        <f>D81*E81</f>
        <v>273558612</v>
      </c>
      <c r="G81" s="14">
        <v>0</v>
      </c>
      <c r="H81" s="14">
        <v>0</v>
      </c>
      <c r="I81" s="14">
        <f>+F81+G81+H81</f>
        <v>273558612</v>
      </c>
    </row>
    <row r="82" spans="1:12" ht="34" customHeight="1" x14ac:dyDescent="0.35">
      <c r="A82" s="99"/>
      <c r="B82" s="13" t="s">
        <v>24</v>
      </c>
      <c r="C82" s="14">
        <v>1902</v>
      </c>
      <c r="D82" s="14">
        <v>6</v>
      </c>
      <c r="E82" s="14">
        <v>45593102</v>
      </c>
      <c r="F82" s="14">
        <f>D82*E82</f>
        <v>273558612</v>
      </c>
      <c r="G82" s="14">
        <v>0</v>
      </c>
      <c r="H82" s="14">
        <v>0</v>
      </c>
      <c r="I82" s="14">
        <f>+F82+G82+H82</f>
        <v>273558612</v>
      </c>
    </row>
    <row r="83" spans="1:12" ht="46" customHeight="1" x14ac:dyDescent="0.35">
      <c r="A83" s="99"/>
      <c r="B83" s="19" t="s">
        <v>21</v>
      </c>
      <c r="C83" s="20">
        <f>SUM(C80:C82)</f>
        <v>5706</v>
      </c>
      <c r="D83" s="20">
        <f>SUM(D80:D82)</f>
        <v>18</v>
      </c>
      <c r="E83" s="20">
        <f>SUM(E80:E82)</f>
        <v>136779306</v>
      </c>
      <c r="F83" s="20">
        <f>SUM(F80:F82)</f>
        <v>820675836</v>
      </c>
      <c r="G83" s="20">
        <f t="shared" ref="G83:I83" si="16">+SUM(G80:G82)</f>
        <v>0</v>
      </c>
      <c r="H83" s="20">
        <f t="shared" si="16"/>
        <v>0</v>
      </c>
      <c r="I83" s="20">
        <f t="shared" si="16"/>
        <v>820675836</v>
      </c>
    </row>
    <row r="84" spans="1:12" ht="40" customHeight="1" x14ac:dyDescent="0.35">
      <c r="A84" s="99"/>
      <c r="B84" s="13" t="s">
        <v>25</v>
      </c>
      <c r="C84" s="14">
        <v>1902</v>
      </c>
      <c r="D84" s="14">
        <v>6</v>
      </c>
      <c r="E84" s="14">
        <v>45593102</v>
      </c>
      <c r="F84" s="14">
        <f>D84*E84</f>
        <v>273558612</v>
      </c>
      <c r="G84" s="14">
        <v>0</v>
      </c>
      <c r="H84" s="14">
        <v>0</v>
      </c>
      <c r="I84" s="14">
        <f>+F84+G84+H84</f>
        <v>273558612</v>
      </c>
    </row>
    <row r="85" spans="1:12" ht="31" customHeight="1" x14ac:dyDescent="0.35">
      <c r="A85" s="99"/>
      <c r="B85" s="13" t="s">
        <v>26</v>
      </c>
      <c r="C85" s="14">
        <v>1902</v>
      </c>
      <c r="D85" s="14">
        <v>6</v>
      </c>
      <c r="E85" s="14">
        <v>45593102</v>
      </c>
      <c r="F85" s="14">
        <f>D85*E85</f>
        <v>273558612</v>
      </c>
      <c r="G85" s="14">
        <v>0</v>
      </c>
      <c r="H85" s="14">
        <v>0</v>
      </c>
      <c r="I85" s="14">
        <f>+F85+G85+H85</f>
        <v>273558612</v>
      </c>
    </row>
    <row r="86" spans="1:12" ht="34" customHeight="1" x14ac:dyDescent="0.35">
      <c r="A86" s="99"/>
      <c r="B86" s="13" t="s">
        <v>27</v>
      </c>
      <c r="C86" s="14">
        <v>1902</v>
      </c>
      <c r="D86" s="14">
        <v>6</v>
      </c>
      <c r="E86" s="14">
        <v>45593102</v>
      </c>
      <c r="F86" s="14">
        <f>D86*E86</f>
        <v>273558612</v>
      </c>
      <c r="G86" s="14">
        <v>0</v>
      </c>
      <c r="H86" s="14">
        <v>0</v>
      </c>
      <c r="I86" s="14">
        <f>+F86+G86+H86</f>
        <v>273558612</v>
      </c>
    </row>
    <row r="87" spans="1:12" ht="45" customHeight="1" x14ac:dyDescent="0.35">
      <c r="A87" s="99"/>
      <c r="B87" s="19" t="s">
        <v>21</v>
      </c>
      <c r="C87" s="20">
        <f>SUM(C84:C86)</f>
        <v>5706</v>
      </c>
      <c r="D87" s="20">
        <f>SUM(D84:D86)</f>
        <v>18</v>
      </c>
      <c r="E87" s="20">
        <f>SUM(E84:E86)</f>
        <v>136779306</v>
      </c>
      <c r="F87" s="20">
        <f>SUM(F84:F86)</f>
        <v>820675836</v>
      </c>
      <c r="G87" s="20">
        <f t="shared" ref="G87:I87" si="17">+SUM(G84:G86)</f>
        <v>0</v>
      </c>
      <c r="H87" s="20">
        <f t="shared" si="17"/>
        <v>0</v>
      </c>
      <c r="I87" s="20">
        <f t="shared" si="17"/>
        <v>820675836</v>
      </c>
    </row>
    <row r="88" spans="1:12" ht="23.15" customHeight="1" x14ac:dyDescent="0.35">
      <c r="A88" s="99"/>
      <c r="B88" s="13" t="s">
        <v>28</v>
      </c>
      <c r="C88" s="14">
        <v>1902</v>
      </c>
      <c r="D88" s="14">
        <v>6</v>
      </c>
      <c r="E88" s="14">
        <v>45593102</v>
      </c>
      <c r="F88" s="14">
        <f>D88*E88</f>
        <v>273558612</v>
      </c>
      <c r="G88" s="14">
        <v>0</v>
      </c>
      <c r="H88" s="14">
        <v>0</v>
      </c>
      <c r="I88" s="14">
        <f>+F88+G88+H88</f>
        <v>273558612</v>
      </c>
    </row>
    <row r="89" spans="1:12" ht="38.15" customHeight="1" x14ac:dyDescent="0.35">
      <c r="A89" s="99"/>
      <c r="B89" s="13" t="s">
        <v>29</v>
      </c>
      <c r="C89" s="14">
        <v>1902</v>
      </c>
      <c r="D89" s="14">
        <v>6</v>
      </c>
      <c r="E89" s="14">
        <v>45593102</v>
      </c>
      <c r="F89" s="14">
        <f>D89*E89</f>
        <v>273558612</v>
      </c>
      <c r="G89" s="14">
        <v>0</v>
      </c>
      <c r="H89" s="14">
        <v>0</v>
      </c>
      <c r="I89" s="14">
        <f>+F89+G89+H89</f>
        <v>273558612</v>
      </c>
    </row>
    <row r="90" spans="1:12" ht="31" customHeight="1" x14ac:dyDescent="0.35">
      <c r="A90" s="99"/>
      <c r="B90" s="13" t="s">
        <v>30</v>
      </c>
      <c r="C90" s="14">
        <v>1902</v>
      </c>
      <c r="D90" s="14">
        <v>6</v>
      </c>
      <c r="E90" s="14">
        <v>45593102</v>
      </c>
      <c r="F90" s="14">
        <f>D90*E90</f>
        <v>273558612</v>
      </c>
      <c r="G90" s="14">
        <v>0</v>
      </c>
      <c r="H90" s="14">
        <v>0</v>
      </c>
      <c r="I90" s="14">
        <f>+F90+G90+H90</f>
        <v>273558612</v>
      </c>
    </row>
    <row r="91" spans="1:12" ht="15.5" x14ac:dyDescent="0.35">
      <c r="A91" s="99"/>
      <c r="B91" s="19" t="s">
        <v>21</v>
      </c>
      <c r="C91" s="20">
        <f>SUM(C88:C90)</f>
        <v>5706</v>
      </c>
      <c r="D91" s="20">
        <f>+SUM(D88:D90)</f>
        <v>18</v>
      </c>
      <c r="E91" s="20">
        <f t="shared" ref="E91:I91" si="18">+SUM(E88:E90)</f>
        <v>136779306</v>
      </c>
      <c r="F91" s="20">
        <f t="shared" si="18"/>
        <v>820675836</v>
      </c>
      <c r="G91" s="20">
        <f t="shared" si="18"/>
        <v>0</v>
      </c>
      <c r="H91" s="20">
        <f t="shared" si="18"/>
        <v>0</v>
      </c>
      <c r="I91" s="20">
        <f t="shared" si="18"/>
        <v>820675836</v>
      </c>
    </row>
    <row r="92" spans="1:12" ht="43" customHeight="1" x14ac:dyDescent="0.35">
      <c r="A92" s="100" t="s">
        <v>41</v>
      </c>
      <c r="B92" s="100"/>
      <c r="C92" s="21">
        <f>+C79+C83+C87+C91</f>
        <v>22824</v>
      </c>
      <c r="D92" s="21">
        <f>+D79+D83+D87+D91</f>
        <v>72</v>
      </c>
      <c r="E92" s="21">
        <f>+AVERAGE(E79,E83,E87,E91)</f>
        <v>136779306</v>
      </c>
      <c r="F92" s="21">
        <f>+F79+F83+F87+F91</f>
        <v>3282703344</v>
      </c>
      <c r="G92" s="21">
        <f t="shared" ref="G92:H92" si="19">+G79+G83+G87+G91</f>
        <v>0</v>
      </c>
      <c r="H92" s="21">
        <f t="shared" si="19"/>
        <v>0</v>
      </c>
      <c r="I92" s="21">
        <f>+I79+I83+I87+I91</f>
        <v>3282703344</v>
      </c>
      <c r="K92" s="30"/>
    </row>
    <row r="93" spans="1:12" ht="57" customHeight="1" x14ac:dyDescent="0.35">
      <c r="A93" s="101" t="s">
        <v>42</v>
      </c>
      <c r="B93" s="102"/>
      <c r="C93" s="102"/>
      <c r="D93" s="102"/>
      <c r="E93" s="102"/>
      <c r="F93" s="102"/>
      <c r="G93" s="102"/>
      <c r="H93" s="102"/>
      <c r="I93" s="103"/>
    </row>
    <row r="94" spans="1:12" ht="57" customHeight="1" x14ac:dyDescent="0.35">
      <c r="A94" s="9" t="s">
        <v>15</v>
      </c>
      <c r="B94" s="9" t="s">
        <v>16</v>
      </c>
      <c r="C94" s="10" t="s">
        <v>8</v>
      </c>
      <c r="D94" s="10" t="s">
        <v>9</v>
      </c>
      <c r="E94" s="9" t="s">
        <v>10</v>
      </c>
      <c r="F94" s="9" t="s">
        <v>11</v>
      </c>
      <c r="G94" s="9" t="s">
        <v>12</v>
      </c>
      <c r="H94" s="9" t="s">
        <v>13</v>
      </c>
      <c r="I94" s="9" t="s">
        <v>14</v>
      </c>
      <c r="L94" s="29">
        <f>+I200</f>
        <v>63378396</v>
      </c>
    </row>
    <row r="95" spans="1:12" ht="36" customHeight="1" x14ac:dyDescent="0.35">
      <c r="A95" s="99" t="s">
        <v>43</v>
      </c>
      <c r="B95" s="13" t="s">
        <v>18</v>
      </c>
      <c r="C95" s="14">
        <v>0</v>
      </c>
      <c r="D95" s="14">
        <v>0</v>
      </c>
      <c r="E95" s="14">
        <v>1056306.6000000001</v>
      </c>
      <c r="F95" s="14">
        <f>D95*E95</f>
        <v>0</v>
      </c>
      <c r="G95" s="14">
        <v>0</v>
      </c>
      <c r="H95" s="14">
        <v>0</v>
      </c>
      <c r="I95" s="14">
        <f>+F95+G95+H95</f>
        <v>0</v>
      </c>
      <c r="L95" s="1">
        <v>1890</v>
      </c>
    </row>
    <row r="96" spans="1:12" ht="30" customHeight="1" x14ac:dyDescent="0.35">
      <c r="A96" s="99"/>
      <c r="B96" s="13" t="s">
        <v>19</v>
      </c>
      <c r="C96" s="14">
        <v>60</v>
      </c>
      <c r="D96" s="14">
        <v>6</v>
      </c>
      <c r="E96" s="14">
        <v>1056306.6000000001</v>
      </c>
      <c r="F96" s="14">
        <f>D96*E96</f>
        <v>6337839.6000000006</v>
      </c>
      <c r="G96" s="14">
        <v>0</v>
      </c>
      <c r="H96" s="14">
        <v>0</v>
      </c>
      <c r="I96" s="14">
        <f>+F96+G96+H96</f>
        <v>6337839.6000000006</v>
      </c>
      <c r="L96" s="1">
        <f>+L94/L95</f>
        <v>33533.542857142857</v>
      </c>
    </row>
    <row r="97" spans="1:12" ht="37" customHeight="1" x14ac:dyDescent="0.35">
      <c r="A97" s="99"/>
      <c r="B97" s="13" t="s">
        <v>20</v>
      </c>
      <c r="C97" s="14">
        <v>60</v>
      </c>
      <c r="D97" s="14">
        <v>6</v>
      </c>
      <c r="E97" s="14">
        <v>1056306.6000000001</v>
      </c>
      <c r="F97" s="14">
        <f>D97*E97</f>
        <v>6337839.6000000006</v>
      </c>
      <c r="G97" s="14">
        <v>0</v>
      </c>
      <c r="H97" s="14">
        <v>0</v>
      </c>
      <c r="I97" s="14">
        <f>+F97+G97+H97</f>
        <v>6337839.6000000006</v>
      </c>
      <c r="L97" s="1">
        <v>63</v>
      </c>
    </row>
    <row r="98" spans="1:12" ht="37" customHeight="1" x14ac:dyDescent="0.35">
      <c r="A98" s="99"/>
      <c r="B98" s="19" t="s">
        <v>21</v>
      </c>
      <c r="C98" s="20">
        <f>SUM(C95:C97)</f>
        <v>120</v>
      </c>
      <c r="D98" s="20">
        <f>SUM(D95:D97)</f>
        <v>12</v>
      </c>
      <c r="E98" s="20">
        <f>SUM(E95:E97)</f>
        <v>3168919.8000000003</v>
      </c>
      <c r="F98" s="20">
        <f>SUM(F95:F97)</f>
        <v>12675679.200000001</v>
      </c>
      <c r="G98" s="20">
        <f t="shared" ref="G98:I98" si="20">+SUM(G95:G97)</f>
        <v>0</v>
      </c>
      <c r="H98" s="20">
        <f t="shared" si="20"/>
        <v>0</v>
      </c>
      <c r="I98" s="20">
        <f t="shared" si="20"/>
        <v>12675679.200000001</v>
      </c>
      <c r="L98" s="29">
        <f>+L94/L97</f>
        <v>1006006.2857142857</v>
      </c>
    </row>
    <row r="99" spans="1:12" ht="31" customHeight="1" x14ac:dyDescent="0.35">
      <c r="A99" s="99"/>
      <c r="B99" s="13" t="s">
        <v>22</v>
      </c>
      <c r="C99" s="14">
        <v>60</v>
      </c>
      <c r="D99" s="14">
        <v>6</v>
      </c>
      <c r="E99" s="14">
        <v>1056306.6000000001</v>
      </c>
      <c r="F99" s="14">
        <f>D99*E99</f>
        <v>6337839.6000000006</v>
      </c>
      <c r="G99" s="14">
        <v>0</v>
      </c>
      <c r="H99" s="14">
        <v>0</v>
      </c>
      <c r="I99" s="14">
        <f>+F99+G99+H99</f>
        <v>6337839.6000000006</v>
      </c>
      <c r="L99" s="1" t="s">
        <v>44</v>
      </c>
    </row>
    <row r="100" spans="1:12" ht="25" customHeight="1" x14ac:dyDescent="0.35">
      <c r="A100" s="99"/>
      <c r="B100" s="13" t="s">
        <v>23</v>
      </c>
      <c r="C100" s="14">
        <v>120</v>
      </c>
      <c r="D100" s="14">
        <v>6</v>
      </c>
      <c r="E100" s="14">
        <v>1056306.6000000001</v>
      </c>
      <c r="F100" s="14">
        <f>D100*E100</f>
        <v>6337839.6000000006</v>
      </c>
      <c r="G100" s="14">
        <v>0</v>
      </c>
      <c r="H100" s="14">
        <v>0</v>
      </c>
      <c r="I100" s="14">
        <f>+F100+G100+H100</f>
        <v>6337839.6000000006</v>
      </c>
    </row>
    <row r="101" spans="1:12" ht="34" customHeight="1" x14ac:dyDescent="0.35">
      <c r="A101" s="99"/>
      <c r="B101" s="13" t="s">
        <v>24</v>
      </c>
      <c r="C101" s="14">
        <v>120</v>
      </c>
      <c r="D101" s="14">
        <v>6</v>
      </c>
      <c r="E101" s="14">
        <v>1056306.6000000001</v>
      </c>
      <c r="F101" s="14">
        <f>D101*E101</f>
        <v>6337839.6000000006</v>
      </c>
      <c r="G101" s="14">
        <v>0</v>
      </c>
      <c r="H101" s="14">
        <v>0</v>
      </c>
      <c r="I101" s="14">
        <f>+F101+G101+H101</f>
        <v>6337839.6000000006</v>
      </c>
    </row>
    <row r="102" spans="1:12" ht="31" customHeight="1" x14ac:dyDescent="0.35">
      <c r="A102" s="99"/>
      <c r="B102" s="19" t="s">
        <v>21</v>
      </c>
      <c r="C102" s="20">
        <f>SUM(C99:C101)</f>
        <v>300</v>
      </c>
      <c r="D102" s="20">
        <f>SUM(D99:D101)</f>
        <v>18</v>
      </c>
      <c r="E102" s="20">
        <f>SUM(E99:E101)</f>
        <v>3168919.8000000003</v>
      </c>
      <c r="F102" s="20">
        <f>SUM(F99:F101)</f>
        <v>19013518.800000001</v>
      </c>
      <c r="G102" s="20">
        <f t="shared" ref="G102:I102" si="21">+SUM(G99:G101)</f>
        <v>0</v>
      </c>
      <c r="H102" s="20">
        <f t="shared" si="21"/>
        <v>0</v>
      </c>
      <c r="I102" s="20">
        <f t="shared" si="21"/>
        <v>19013518.800000001</v>
      </c>
    </row>
    <row r="103" spans="1:12" ht="35.15" customHeight="1" x14ac:dyDescent="0.35">
      <c r="A103" s="99"/>
      <c r="B103" s="13" t="s">
        <v>25</v>
      </c>
      <c r="C103" s="14">
        <v>65</v>
      </c>
      <c r="D103" s="14">
        <v>6</v>
      </c>
      <c r="E103" s="14">
        <v>1056306.6000000001</v>
      </c>
      <c r="F103" s="14">
        <f>D103*E103</f>
        <v>6337839.6000000006</v>
      </c>
      <c r="G103" s="14">
        <v>0</v>
      </c>
      <c r="H103" s="14">
        <v>0</v>
      </c>
      <c r="I103" s="14">
        <f>+F103+G103+H103</f>
        <v>6337839.6000000006</v>
      </c>
    </row>
    <row r="104" spans="1:12" ht="40" customHeight="1" x14ac:dyDescent="0.35">
      <c r="A104" s="99"/>
      <c r="B104" s="13" t="s">
        <v>26</v>
      </c>
      <c r="C104" s="14">
        <v>60</v>
      </c>
      <c r="D104" s="14">
        <v>6</v>
      </c>
      <c r="E104" s="14">
        <v>1056306.6000000001</v>
      </c>
      <c r="F104" s="14">
        <f>D104*E104</f>
        <v>6337839.6000000006</v>
      </c>
      <c r="G104" s="14">
        <v>0</v>
      </c>
      <c r="H104" s="14">
        <v>0</v>
      </c>
      <c r="I104" s="14">
        <f>+F104+G104+H104</f>
        <v>6337839.6000000006</v>
      </c>
    </row>
    <row r="105" spans="1:12" ht="39" customHeight="1" x14ac:dyDescent="0.35">
      <c r="A105" s="99"/>
      <c r="B105" s="13" t="s">
        <v>27</v>
      </c>
      <c r="C105" s="14">
        <v>60</v>
      </c>
      <c r="D105" s="14">
        <v>6</v>
      </c>
      <c r="E105" s="14">
        <v>1056306.6000000001</v>
      </c>
      <c r="F105" s="14">
        <f>D105*E105</f>
        <v>6337839.6000000006</v>
      </c>
      <c r="G105" s="14">
        <v>0</v>
      </c>
      <c r="H105" s="14">
        <v>0</v>
      </c>
      <c r="I105" s="14">
        <f>+F105+G105+H105</f>
        <v>6337839.6000000006</v>
      </c>
      <c r="L105" s="1">
        <v>1600</v>
      </c>
    </row>
    <row r="106" spans="1:12" ht="33" customHeight="1" x14ac:dyDescent="0.35">
      <c r="A106" s="99"/>
      <c r="B106" s="19" t="s">
        <v>21</v>
      </c>
      <c r="C106" s="20">
        <f>SUM(C103:C105)</f>
        <v>185</v>
      </c>
      <c r="D106" s="20">
        <f>SUM(D103:D105)</f>
        <v>18</v>
      </c>
      <c r="E106" s="20">
        <f>SUM(E103:E105)</f>
        <v>3168919.8000000003</v>
      </c>
      <c r="F106" s="20">
        <f>SUM(F103:F105)</f>
        <v>19013518.800000001</v>
      </c>
      <c r="G106" s="20">
        <f t="shared" ref="G106:I106" si="22">+SUM(G103:G105)</f>
        <v>0</v>
      </c>
      <c r="H106" s="20">
        <f t="shared" si="22"/>
        <v>0</v>
      </c>
      <c r="I106" s="20">
        <f t="shared" si="22"/>
        <v>19013518.800000001</v>
      </c>
    </row>
    <row r="107" spans="1:12" ht="34" customHeight="1" x14ac:dyDescent="0.35">
      <c r="A107" s="99"/>
      <c r="B107" s="13" t="s">
        <v>28</v>
      </c>
      <c r="C107" s="14">
        <v>60</v>
      </c>
      <c r="D107" s="14">
        <v>6</v>
      </c>
      <c r="E107" s="14">
        <v>1056306.6000000001</v>
      </c>
      <c r="F107" s="14">
        <f>D107*E107</f>
        <v>6337839.6000000006</v>
      </c>
      <c r="G107" s="14">
        <v>0</v>
      </c>
      <c r="H107" s="14">
        <v>0</v>
      </c>
      <c r="I107" s="14">
        <f>+F107+G107+H107</f>
        <v>6337839.6000000006</v>
      </c>
    </row>
    <row r="108" spans="1:12" ht="37" customHeight="1" x14ac:dyDescent="0.35">
      <c r="A108" s="99"/>
      <c r="B108" s="13" t="s">
        <v>29</v>
      </c>
      <c r="C108" s="14">
        <v>60</v>
      </c>
      <c r="D108" s="14">
        <v>6</v>
      </c>
      <c r="E108" s="14">
        <v>1056306.6000000001</v>
      </c>
      <c r="F108" s="14">
        <f>D108*E108</f>
        <v>6337839.6000000006</v>
      </c>
      <c r="G108" s="14">
        <v>0</v>
      </c>
      <c r="H108" s="14">
        <v>0</v>
      </c>
      <c r="I108" s="14">
        <f>+F108+G108+H108</f>
        <v>6337839.6000000006</v>
      </c>
    </row>
    <row r="109" spans="1:12" ht="31" customHeight="1" x14ac:dyDescent="0.35">
      <c r="A109" s="99"/>
      <c r="B109" s="13" t="s">
        <v>30</v>
      </c>
      <c r="C109" s="14">
        <v>0</v>
      </c>
      <c r="D109" s="14">
        <v>0</v>
      </c>
      <c r="E109" s="14">
        <v>1056306.6000000001</v>
      </c>
      <c r="F109" s="14">
        <f>+D109*E109</f>
        <v>0</v>
      </c>
      <c r="G109" s="14">
        <v>0</v>
      </c>
      <c r="H109" s="14">
        <v>0</v>
      </c>
      <c r="I109" s="14">
        <f>+F109+G109+H109</f>
        <v>0</v>
      </c>
    </row>
    <row r="110" spans="1:12" ht="57" customHeight="1" x14ac:dyDescent="0.35">
      <c r="A110" s="99"/>
      <c r="B110" s="19" t="s">
        <v>21</v>
      </c>
      <c r="C110" s="20">
        <f>SUM(C107:C109)</f>
        <v>120</v>
      </c>
      <c r="D110" s="20">
        <f>+SUM(D107:D109)</f>
        <v>12</v>
      </c>
      <c r="E110" s="20">
        <f t="shared" ref="E110:I110" si="23">+SUM(E107:E109)</f>
        <v>3168919.8000000003</v>
      </c>
      <c r="F110" s="20">
        <f t="shared" si="23"/>
        <v>12675679.200000001</v>
      </c>
      <c r="G110" s="20">
        <f t="shared" si="23"/>
        <v>0</v>
      </c>
      <c r="H110" s="20">
        <f t="shared" si="23"/>
        <v>0</v>
      </c>
      <c r="I110" s="20">
        <f t="shared" si="23"/>
        <v>12675679.200000001</v>
      </c>
    </row>
    <row r="111" spans="1:12" ht="57" customHeight="1" x14ac:dyDescent="0.35">
      <c r="A111" s="100" t="s">
        <v>45</v>
      </c>
      <c r="B111" s="100"/>
      <c r="C111" s="21">
        <f>+C98+C102+C106+C110</f>
        <v>725</v>
      </c>
      <c r="D111" s="21">
        <f>+D98+D102+D106+D110</f>
        <v>60</v>
      </c>
      <c r="E111" s="21">
        <f>+AVERAGE(E98,E102,E106,E110)</f>
        <v>3168919.8000000003</v>
      </c>
      <c r="F111" s="21">
        <f>+F98+F102+F106+F110</f>
        <v>63378396</v>
      </c>
      <c r="G111" s="21">
        <f t="shared" ref="G111:H111" si="24">+G98+G102+G106+G110</f>
        <v>0</v>
      </c>
      <c r="H111" s="21">
        <f t="shared" si="24"/>
        <v>0</v>
      </c>
      <c r="I111" s="21">
        <f>+I98+I102+I106+I110</f>
        <v>63378396</v>
      </c>
      <c r="K111" s="31"/>
    </row>
    <row r="112" spans="1:12" ht="57" customHeight="1" x14ac:dyDescent="0.35">
      <c r="A112" s="101" t="s">
        <v>46</v>
      </c>
      <c r="B112" s="102"/>
      <c r="C112" s="102"/>
      <c r="D112" s="102"/>
      <c r="E112" s="102"/>
      <c r="F112" s="102"/>
      <c r="G112" s="102"/>
      <c r="H112" s="102"/>
      <c r="I112" s="103"/>
    </row>
    <row r="113" spans="1:12" ht="57" customHeight="1" x14ac:dyDescent="0.35">
      <c r="A113" s="9" t="s">
        <v>15</v>
      </c>
      <c r="B113" s="9" t="s">
        <v>16</v>
      </c>
      <c r="C113" s="10" t="s">
        <v>8</v>
      </c>
      <c r="D113" s="10" t="s">
        <v>9</v>
      </c>
      <c r="E113" s="9" t="s">
        <v>10</v>
      </c>
      <c r="F113" s="9" t="s">
        <v>11</v>
      </c>
      <c r="G113" s="9" t="s">
        <v>12</v>
      </c>
      <c r="H113" s="9" t="s">
        <v>13</v>
      </c>
      <c r="I113" s="9" t="s">
        <v>14</v>
      </c>
      <c r="L113" s="29">
        <f>+I201</f>
        <v>3555624510</v>
      </c>
    </row>
    <row r="114" spans="1:12" ht="26.15" customHeight="1" x14ac:dyDescent="0.35">
      <c r="A114" s="108" t="s">
        <v>47</v>
      </c>
      <c r="B114" s="13" t="s">
        <v>18</v>
      </c>
      <c r="C114" s="14"/>
      <c r="D114" s="14">
        <v>0</v>
      </c>
      <c r="E114" s="14">
        <v>0</v>
      </c>
      <c r="F114" s="14"/>
      <c r="G114" s="14">
        <v>0</v>
      </c>
      <c r="H114" s="14">
        <v>0</v>
      </c>
      <c r="I114" s="14">
        <f>+F114+G114+H114</f>
        <v>0</v>
      </c>
      <c r="L114" s="1">
        <v>400</v>
      </c>
    </row>
    <row r="115" spans="1:12" ht="26.15" customHeight="1" x14ac:dyDescent="0.35">
      <c r="A115" s="99"/>
      <c r="B115" s="13" t="s">
        <v>19</v>
      </c>
      <c r="C115" s="14"/>
      <c r="D115" s="14">
        <v>0</v>
      </c>
      <c r="E115" s="14">
        <v>0</v>
      </c>
      <c r="F115" s="14"/>
      <c r="G115" s="14">
        <v>0</v>
      </c>
      <c r="H115" s="14">
        <v>0</v>
      </c>
      <c r="I115" s="14">
        <f>+F115+G115+H115</f>
        <v>0</v>
      </c>
      <c r="L115" s="29">
        <f>+L113/L114</f>
        <v>8889061.2750000004</v>
      </c>
    </row>
    <row r="116" spans="1:12" ht="27" customHeight="1" x14ac:dyDescent="0.35">
      <c r="A116" s="99"/>
      <c r="B116" s="13" t="s">
        <v>20</v>
      </c>
      <c r="C116" s="14"/>
      <c r="D116" s="14">
        <v>0</v>
      </c>
      <c r="E116" s="14">
        <v>0</v>
      </c>
      <c r="F116" s="14"/>
      <c r="G116" s="14">
        <v>0</v>
      </c>
      <c r="H116" s="14">
        <v>0</v>
      </c>
      <c r="I116" s="14">
        <f>+F116+G116+H116</f>
        <v>0</v>
      </c>
      <c r="L116" s="1">
        <v>4</v>
      </c>
    </row>
    <row r="117" spans="1:12" ht="30" customHeight="1" x14ac:dyDescent="0.35">
      <c r="A117" s="99"/>
      <c r="B117" s="19" t="s">
        <v>21</v>
      </c>
      <c r="C117" s="20"/>
      <c r="D117" s="20"/>
      <c r="E117" s="20">
        <f>SUM(E114:E116)</f>
        <v>0</v>
      </c>
      <c r="F117" s="20"/>
      <c r="G117" s="20">
        <f t="shared" ref="G117:I117" si="25">+SUM(G114:G116)</f>
        <v>0</v>
      </c>
      <c r="H117" s="20">
        <f t="shared" si="25"/>
        <v>0</v>
      </c>
      <c r="I117" s="20">
        <f t="shared" si="25"/>
        <v>0</v>
      </c>
      <c r="L117" s="29">
        <f>+L113/L116</f>
        <v>888906127.5</v>
      </c>
    </row>
    <row r="118" spans="1:12" ht="28" customHeight="1" x14ac:dyDescent="0.35">
      <c r="A118" s="99"/>
      <c r="B118" s="13" t="s">
        <v>22</v>
      </c>
      <c r="C118" s="14"/>
      <c r="D118" s="14">
        <v>0</v>
      </c>
      <c r="E118" s="14">
        <v>0</v>
      </c>
      <c r="F118" s="14"/>
      <c r="G118" s="14">
        <v>0</v>
      </c>
      <c r="H118" s="14">
        <v>0</v>
      </c>
      <c r="I118" s="14">
        <f>+F118+G118+H118</f>
        <v>0</v>
      </c>
    </row>
    <row r="119" spans="1:12" ht="25" customHeight="1" x14ac:dyDescent="0.35">
      <c r="A119" s="99"/>
      <c r="B119" s="13" t="s">
        <v>23</v>
      </c>
      <c r="C119" s="14"/>
      <c r="D119" s="14">
        <v>0</v>
      </c>
      <c r="E119" s="14">
        <v>0</v>
      </c>
      <c r="F119" s="14"/>
      <c r="G119" s="14">
        <v>0</v>
      </c>
      <c r="H119" s="14">
        <v>0</v>
      </c>
      <c r="I119" s="14">
        <f>+F119+G119+H119</f>
        <v>0</v>
      </c>
    </row>
    <row r="120" spans="1:12" ht="31" customHeight="1" x14ac:dyDescent="0.35">
      <c r="A120" s="99"/>
      <c r="B120" s="13" t="s">
        <v>24</v>
      </c>
      <c r="C120" s="14">
        <v>100</v>
      </c>
      <c r="D120" s="14">
        <v>1</v>
      </c>
      <c r="E120" s="14">
        <v>711124902</v>
      </c>
      <c r="F120" s="14">
        <v>711124902</v>
      </c>
      <c r="G120" s="14">
        <v>0</v>
      </c>
      <c r="H120" s="14">
        <v>0</v>
      </c>
      <c r="I120" s="14">
        <f>+F120+G120+H120</f>
        <v>711124902</v>
      </c>
    </row>
    <row r="121" spans="1:12" ht="38.15" customHeight="1" x14ac:dyDescent="0.35">
      <c r="A121" s="99"/>
      <c r="B121" s="19" t="s">
        <v>21</v>
      </c>
      <c r="C121" s="20"/>
      <c r="D121" s="20"/>
      <c r="E121" s="20">
        <f>SUM(E118:E120)</f>
        <v>711124902</v>
      </c>
      <c r="F121" s="20"/>
      <c r="G121" s="20">
        <f t="shared" ref="G121:I121" si="26">+SUM(G118:G120)</f>
        <v>0</v>
      </c>
      <c r="H121" s="20">
        <f t="shared" si="26"/>
        <v>0</v>
      </c>
      <c r="I121" s="20">
        <f t="shared" si="26"/>
        <v>711124902</v>
      </c>
    </row>
    <row r="122" spans="1:12" ht="31" customHeight="1" x14ac:dyDescent="0.35">
      <c r="A122" s="99"/>
      <c r="B122" s="13" t="s">
        <v>25</v>
      </c>
      <c r="C122" s="14">
        <v>100</v>
      </c>
      <c r="D122" s="14">
        <v>1</v>
      </c>
      <c r="E122" s="14">
        <v>711124902</v>
      </c>
      <c r="F122" s="14">
        <f>D122*E122</f>
        <v>711124902</v>
      </c>
      <c r="G122" s="14">
        <v>0</v>
      </c>
      <c r="H122" s="14">
        <v>0</v>
      </c>
      <c r="I122" s="14">
        <f>+F122+G122+H122</f>
        <v>711124902</v>
      </c>
    </row>
    <row r="123" spans="1:12" ht="28" customHeight="1" x14ac:dyDescent="0.35">
      <c r="A123" s="99"/>
      <c r="B123" s="13" t="s">
        <v>26</v>
      </c>
      <c r="C123" s="14">
        <v>100</v>
      </c>
      <c r="D123" s="14">
        <v>1</v>
      </c>
      <c r="E123" s="14">
        <v>711124902</v>
      </c>
      <c r="F123" s="14">
        <f>D123*E123</f>
        <v>711124902</v>
      </c>
      <c r="G123" s="14">
        <v>0</v>
      </c>
      <c r="H123" s="14">
        <v>0</v>
      </c>
      <c r="I123" s="14">
        <f>+F123+G123+H123</f>
        <v>711124902</v>
      </c>
    </row>
    <row r="124" spans="1:12" ht="30" customHeight="1" x14ac:dyDescent="0.35">
      <c r="A124" s="99"/>
      <c r="B124" s="13" t="s">
        <v>27</v>
      </c>
      <c r="C124" s="14">
        <v>200</v>
      </c>
      <c r="D124" s="14">
        <v>1</v>
      </c>
      <c r="E124" s="14">
        <v>711124902</v>
      </c>
      <c r="F124" s="14">
        <f>D124*E124</f>
        <v>711124902</v>
      </c>
      <c r="G124" s="14">
        <v>0</v>
      </c>
      <c r="H124" s="14">
        <v>0</v>
      </c>
      <c r="I124" s="14">
        <f>F124+G124+H124</f>
        <v>711124902</v>
      </c>
    </row>
    <row r="125" spans="1:12" ht="34" customHeight="1" x14ac:dyDescent="0.35">
      <c r="A125" s="99"/>
      <c r="B125" s="19" t="s">
        <v>21</v>
      </c>
      <c r="C125" s="20">
        <f>SUM(C122:C124)</f>
        <v>400</v>
      </c>
      <c r="D125" s="20">
        <f>SUM(D122:D124)</f>
        <v>3</v>
      </c>
      <c r="E125" s="20">
        <f>SUM(E122:E124)</f>
        <v>2133374706</v>
      </c>
      <c r="F125" s="20">
        <f>SUM(F122:F124)</f>
        <v>2133374706</v>
      </c>
      <c r="G125" s="20">
        <f t="shared" ref="G125:I125" si="27">+SUM(G122:G124)</f>
        <v>0</v>
      </c>
      <c r="H125" s="20">
        <f t="shared" si="27"/>
        <v>0</v>
      </c>
      <c r="I125" s="20">
        <f t="shared" si="27"/>
        <v>2133374706</v>
      </c>
    </row>
    <row r="126" spans="1:12" ht="18" customHeight="1" x14ac:dyDescent="0.35">
      <c r="A126" s="99"/>
      <c r="B126" s="13" t="s">
        <v>28</v>
      </c>
      <c r="C126" s="14">
        <v>100</v>
      </c>
      <c r="D126" s="14">
        <v>1</v>
      </c>
      <c r="E126" s="14">
        <v>711124902</v>
      </c>
      <c r="F126" s="14">
        <f>D126*E126</f>
        <v>711124902</v>
      </c>
      <c r="G126" s="14">
        <v>0</v>
      </c>
      <c r="H126" s="14">
        <v>0</v>
      </c>
      <c r="I126" s="14">
        <f>+F126+G126+H126</f>
        <v>711124902</v>
      </c>
    </row>
    <row r="127" spans="1:12" ht="19" customHeight="1" x14ac:dyDescent="0.35">
      <c r="A127" s="99"/>
      <c r="B127" s="13" t="s">
        <v>29</v>
      </c>
      <c r="C127" s="14"/>
      <c r="D127" s="14"/>
      <c r="E127" s="14">
        <v>0</v>
      </c>
      <c r="F127" s="14"/>
      <c r="G127" s="14">
        <v>0</v>
      </c>
      <c r="H127" s="14">
        <v>0</v>
      </c>
      <c r="I127" s="14">
        <f>+F127+G127+H127</f>
        <v>0</v>
      </c>
    </row>
    <row r="128" spans="1:12" ht="22" customHeight="1" x14ac:dyDescent="0.35">
      <c r="A128" s="99"/>
      <c r="B128" s="13" t="s">
        <v>30</v>
      </c>
      <c r="C128" s="14"/>
      <c r="D128" s="14"/>
      <c r="E128" s="14">
        <v>0</v>
      </c>
      <c r="F128" s="14">
        <f>+D128*E128</f>
        <v>0</v>
      </c>
      <c r="G128" s="14">
        <v>0</v>
      </c>
      <c r="H128" s="14">
        <v>0</v>
      </c>
      <c r="I128" s="14">
        <f>+F128+G128+H128</f>
        <v>0</v>
      </c>
    </row>
    <row r="129" spans="1:12" ht="30" customHeight="1" x14ac:dyDescent="0.35">
      <c r="A129" s="99"/>
      <c r="B129" s="19" t="s">
        <v>21</v>
      </c>
      <c r="C129" s="20">
        <f>SUM(C126:C128)</f>
        <v>100</v>
      </c>
      <c r="D129" s="20">
        <f>+SUM(D126:D128)</f>
        <v>1</v>
      </c>
      <c r="E129" s="20">
        <f t="shared" ref="E129:I129" si="28">+SUM(E126:E128)</f>
        <v>711124902</v>
      </c>
      <c r="F129" s="20">
        <f t="shared" si="28"/>
        <v>711124902</v>
      </c>
      <c r="G129" s="20">
        <f t="shared" si="28"/>
        <v>0</v>
      </c>
      <c r="H129" s="20">
        <f t="shared" si="28"/>
        <v>0</v>
      </c>
      <c r="I129" s="20">
        <f t="shared" si="28"/>
        <v>711124902</v>
      </c>
    </row>
    <row r="130" spans="1:12" ht="57" customHeight="1" x14ac:dyDescent="0.35">
      <c r="A130" s="100" t="s">
        <v>48</v>
      </c>
      <c r="B130" s="100"/>
      <c r="C130" s="21">
        <f>+C117+C121+C125+C129</f>
        <v>500</v>
      </c>
      <c r="D130" s="21">
        <f>+D117+D121+D125+D129+D120</f>
        <v>5</v>
      </c>
      <c r="E130" s="21">
        <f>E117+E121+E125+E129</f>
        <v>3555624510</v>
      </c>
      <c r="F130" s="21">
        <f>+F117+F121+F125+F129</f>
        <v>2844499608</v>
      </c>
      <c r="G130" s="21">
        <f t="shared" ref="G130:H130" si="29">+G117+G121+G125+G129</f>
        <v>0</v>
      </c>
      <c r="H130" s="21">
        <f t="shared" si="29"/>
        <v>0</v>
      </c>
      <c r="I130" s="21">
        <f>+I117+I121+I125+I129</f>
        <v>3555624510</v>
      </c>
    </row>
    <row r="131" spans="1:12" ht="57" customHeight="1" x14ac:dyDescent="0.35">
      <c r="A131" s="101" t="s">
        <v>49</v>
      </c>
      <c r="B131" s="102"/>
      <c r="C131" s="102"/>
      <c r="D131" s="102"/>
      <c r="E131" s="102"/>
      <c r="F131" s="102"/>
      <c r="G131" s="102"/>
      <c r="H131" s="102"/>
      <c r="I131" s="103"/>
    </row>
    <row r="132" spans="1:12" ht="67.5" customHeight="1" x14ac:dyDescent="0.35">
      <c r="A132" s="104" t="s">
        <v>50</v>
      </c>
      <c r="B132" s="105"/>
      <c r="C132" s="105"/>
      <c r="D132" s="105"/>
      <c r="E132" s="105"/>
      <c r="F132" s="105"/>
      <c r="G132" s="105"/>
      <c r="H132" s="105"/>
      <c r="I132" s="106"/>
      <c r="K132" s="11"/>
    </row>
    <row r="133" spans="1:12" ht="51" x14ac:dyDescent="0.35">
      <c r="A133" s="107" t="s">
        <v>7</v>
      </c>
      <c r="B133" s="107"/>
      <c r="C133" s="5" t="s">
        <v>8</v>
      </c>
      <c r="D133" s="5" t="s">
        <v>9</v>
      </c>
      <c r="E133" s="6" t="s">
        <v>10</v>
      </c>
      <c r="F133" s="6" t="s">
        <v>11</v>
      </c>
      <c r="G133" s="6" t="s">
        <v>12</v>
      </c>
      <c r="H133" s="6" t="s">
        <v>13</v>
      </c>
      <c r="I133" s="6" t="s">
        <v>14</v>
      </c>
      <c r="K133" s="15"/>
      <c r="L133" s="22">
        <f>+I202</f>
        <v>193791492</v>
      </c>
    </row>
    <row r="134" spans="1:12" ht="25" customHeight="1" x14ac:dyDescent="0.35">
      <c r="A134" s="107"/>
      <c r="B134" s="107"/>
      <c r="C134" s="7">
        <f>+C153+C172+C191</f>
        <v>1414</v>
      </c>
      <c r="D134" s="7">
        <f>+D153+D172+D191</f>
        <v>198</v>
      </c>
      <c r="E134" s="8">
        <f>+AVERAGE(E153,E172,E191)</f>
        <v>17072442.550000001</v>
      </c>
      <c r="F134" s="8">
        <f>+F153+F172+F191</f>
        <v>1191647059.1999998</v>
      </c>
      <c r="G134" s="8">
        <f>+G153</f>
        <v>0</v>
      </c>
      <c r="H134" s="8">
        <f>+H153</f>
        <v>0</v>
      </c>
      <c r="I134" s="23">
        <f>+I153+I172+I191</f>
        <v>1191647059.1999998</v>
      </c>
      <c r="K134" s="11"/>
      <c r="L134" s="1">
        <v>1230</v>
      </c>
    </row>
    <row r="135" spans="1:12" ht="25" customHeight="1" x14ac:dyDescent="0.35">
      <c r="A135" s="89"/>
      <c r="B135" s="89"/>
      <c r="C135" s="89"/>
      <c r="D135" s="89"/>
      <c r="E135" s="89"/>
      <c r="F135" s="89"/>
      <c r="G135" s="89"/>
      <c r="H135" s="89"/>
      <c r="I135" s="89"/>
      <c r="K135" s="15"/>
      <c r="L135" s="22">
        <f>+L133/L134</f>
        <v>157554.05853658536</v>
      </c>
    </row>
    <row r="136" spans="1:12" ht="49" customHeight="1" x14ac:dyDescent="0.35">
      <c r="A136" s="9" t="s">
        <v>15</v>
      </c>
      <c r="B136" s="9" t="s">
        <v>16</v>
      </c>
      <c r="C136" s="10" t="s">
        <v>8</v>
      </c>
      <c r="D136" s="10" t="s">
        <v>9</v>
      </c>
      <c r="E136" s="9" t="s">
        <v>10</v>
      </c>
      <c r="F136" s="9" t="s">
        <v>11</v>
      </c>
      <c r="G136" s="9" t="s">
        <v>12</v>
      </c>
      <c r="H136" s="9" t="s">
        <v>13</v>
      </c>
      <c r="I136" s="9" t="s">
        <v>14</v>
      </c>
      <c r="K136" s="11"/>
      <c r="L136" s="24">
        <f>+D153</f>
        <v>72</v>
      </c>
    </row>
    <row r="137" spans="1:12" ht="25" customHeight="1" x14ac:dyDescent="0.35">
      <c r="A137" s="99" t="s">
        <v>51</v>
      </c>
      <c r="B137" s="13" t="s">
        <v>18</v>
      </c>
      <c r="C137" s="14">
        <v>80</v>
      </c>
      <c r="D137" s="14">
        <v>6</v>
      </c>
      <c r="E137" s="14">
        <v>2691548.5</v>
      </c>
      <c r="F137" s="14">
        <f>+D137*E137</f>
        <v>16149291</v>
      </c>
      <c r="G137" s="14">
        <v>0</v>
      </c>
      <c r="H137" s="14">
        <v>0</v>
      </c>
      <c r="I137" s="14">
        <f>+F137+G137+H137</f>
        <v>16149291</v>
      </c>
      <c r="L137" s="22">
        <f>+L133/L136</f>
        <v>2691548.5</v>
      </c>
    </row>
    <row r="138" spans="1:12" ht="25" customHeight="1" x14ac:dyDescent="0.35">
      <c r="A138" s="99"/>
      <c r="B138" s="13" t="s">
        <v>19</v>
      </c>
      <c r="C138" s="14">
        <v>80</v>
      </c>
      <c r="D138" s="14">
        <v>6</v>
      </c>
      <c r="E138" s="14">
        <v>2691548.5</v>
      </c>
      <c r="F138" s="14">
        <f>+D138*E138</f>
        <v>16149291</v>
      </c>
      <c r="G138" s="14">
        <v>0</v>
      </c>
      <c r="H138" s="14">
        <v>0</v>
      </c>
      <c r="I138" s="14">
        <f>+F138+G138+H138</f>
        <v>16149291</v>
      </c>
      <c r="K138" s="32"/>
    </row>
    <row r="139" spans="1:12" ht="25" customHeight="1" x14ac:dyDescent="0.35">
      <c r="A139" s="99"/>
      <c r="B139" s="13" t="s">
        <v>20</v>
      </c>
      <c r="C139" s="14">
        <v>75</v>
      </c>
      <c r="D139" s="14">
        <v>6</v>
      </c>
      <c r="E139" s="14">
        <v>2691548.5</v>
      </c>
      <c r="F139" s="14">
        <f>+D139*E139</f>
        <v>16149291</v>
      </c>
      <c r="G139" s="14">
        <v>0</v>
      </c>
      <c r="H139" s="14">
        <v>0</v>
      </c>
      <c r="I139" s="14">
        <f>+F139+G139+H139</f>
        <v>16149291</v>
      </c>
      <c r="K139" s="32"/>
    </row>
    <row r="140" spans="1:12" ht="25" customHeight="1" x14ac:dyDescent="0.35">
      <c r="A140" s="99"/>
      <c r="B140" s="19" t="s">
        <v>21</v>
      </c>
      <c r="C140" s="20">
        <f>SUM(C137:C139)</f>
        <v>235</v>
      </c>
      <c r="D140" s="20">
        <f>+SUM(D137:D139)</f>
        <v>18</v>
      </c>
      <c r="E140" s="20">
        <f t="shared" ref="E140:I140" si="30">+SUM(E137:E139)</f>
        <v>8074645.5</v>
      </c>
      <c r="F140" s="20">
        <f t="shared" si="30"/>
        <v>48447873</v>
      </c>
      <c r="G140" s="20">
        <f t="shared" si="30"/>
        <v>0</v>
      </c>
      <c r="H140" s="20">
        <f t="shared" si="30"/>
        <v>0</v>
      </c>
      <c r="I140" s="20">
        <f t="shared" si="30"/>
        <v>48447873</v>
      </c>
      <c r="K140" s="32"/>
    </row>
    <row r="141" spans="1:12" ht="25" customHeight="1" x14ac:dyDescent="0.35">
      <c r="A141" s="99"/>
      <c r="B141" s="13" t="s">
        <v>22</v>
      </c>
      <c r="C141" s="14">
        <v>75</v>
      </c>
      <c r="D141" s="14">
        <v>6</v>
      </c>
      <c r="E141" s="14">
        <v>2691548.5</v>
      </c>
      <c r="F141" s="14">
        <f>+D141*E141</f>
        <v>16149291</v>
      </c>
      <c r="G141" s="14">
        <v>0</v>
      </c>
      <c r="H141" s="14">
        <v>0</v>
      </c>
      <c r="I141" s="14">
        <f>+F141+G141+H141</f>
        <v>16149291</v>
      </c>
      <c r="K141" s="2"/>
    </row>
    <row r="142" spans="1:12" ht="25" customHeight="1" x14ac:dyDescent="0.35">
      <c r="A142" s="99"/>
      <c r="B142" s="13" t="s">
        <v>23</v>
      </c>
      <c r="C142" s="14">
        <v>75</v>
      </c>
      <c r="D142" s="14">
        <v>6</v>
      </c>
      <c r="E142" s="14">
        <v>2691548.5</v>
      </c>
      <c r="F142" s="14">
        <f>+D142*E142</f>
        <v>16149291</v>
      </c>
      <c r="G142" s="14">
        <v>0</v>
      </c>
      <c r="H142" s="14">
        <v>0</v>
      </c>
      <c r="I142" s="14">
        <f>+F142+G142+H142</f>
        <v>16149291</v>
      </c>
    </row>
    <row r="143" spans="1:12" ht="25" customHeight="1" x14ac:dyDescent="0.35">
      <c r="A143" s="99"/>
      <c r="B143" s="13" t="s">
        <v>24</v>
      </c>
      <c r="C143" s="14">
        <v>75</v>
      </c>
      <c r="D143" s="14">
        <v>6</v>
      </c>
      <c r="E143" s="14">
        <v>2691548.5</v>
      </c>
      <c r="F143" s="14">
        <f>+D143*E143</f>
        <v>16149291</v>
      </c>
      <c r="G143" s="14">
        <v>0</v>
      </c>
      <c r="H143" s="14">
        <v>0</v>
      </c>
      <c r="I143" s="14">
        <f>+F143+G143+H143</f>
        <v>16149291</v>
      </c>
    </row>
    <row r="144" spans="1:12" ht="25" customHeight="1" x14ac:dyDescent="0.35">
      <c r="A144" s="99"/>
      <c r="B144" s="19" t="s">
        <v>21</v>
      </c>
      <c r="C144" s="20">
        <f>SUM(C141:C143)</f>
        <v>225</v>
      </c>
      <c r="D144" s="20">
        <f>+SUM(D141:D143)</f>
        <v>18</v>
      </c>
      <c r="E144" s="20">
        <f t="shared" ref="E144:I144" si="31">+SUM(E141:E143)</f>
        <v>8074645.5</v>
      </c>
      <c r="F144" s="20">
        <f t="shared" si="31"/>
        <v>48447873</v>
      </c>
      <c r="G144" s="20">
        <f t="shared" si="31"/>
        <v>0</v>
      </c>
      <c r="H144" s="20">
        <f t="shared" si="31"/>
        <v>0</v>
      </c>
      <c r="I144" s="20">
        <f t="shared" si="31"/>
        <v>48447873</v>
      </c>
    </row>
    <row r="145" spans="1:12" ht="25" customHeight="1" x14ac:dyDescent="0.35">
      <c r="A145" s="99"/>
      <c r="B145" s="13" t="s">
        <v>25</v>
      </c>
      <c r="C145" s="14">
        <v>75</v>
      </c>
      <c r="D145" s="14">
        <v>6</v>
      </c>
      <c r="E145" s="14">
        <v>2691548.5</v>
      </c>
      <c r="F145" s="14">
        <f>+D145*E145</f>
        <v>16149291</v>
      </c>
      <c r="G145" s="14">
        <v>0</v>
      </c>
      <c r="H145" s="14">
        <v>0</v>
      </c>
      <c r="I145" s="14">
        <f>+F145+G145+H145</f>
        <v>16149291</v>
      </c>
    </row>
    <row r="146" spans="1:12" ht="25" customHeight="1" x14ac:dyDescent="0.35">
      <c r="A146" s="99"/>
      <c r="B146" s="13" t="s">
        <v>26</v>
      </c>
      <c r="C146" s="14">
        <v>75</v>
      </c>
      <c r="D146" s="14">
        <v>6</v>
      </c>
      <c r="E146" s="14">
        <v>2691548.5</v>
      </c>
      <c r="F146" s="14">
        <f>+D146*E146</f>
        <v>16149291</v>
      </c>
      <c r="G146" s="14">
        <v>0</v>
      </c>
      <c r="H146" s="14">
        <v>0</v>
      </c>
      <c r="I146" s="14">
        <f>+F146+G146+H146</f>
        <v>16149291</v>
      </c>
    </row>
    <row r="147" spans="1:12" ht="25" customHeight="1" x14ac:dyDescent="0.35">
      <c r="A147" s="99"/>
      <c r="B147" s="13" t="s">
        <v>27</v>
      </c>
      <c r="C147" s="14">
        <v>75</v>
      </c>
      <c r="D147" s="14">
        <v>6</v>
      </c>
      <c r="E147" s="14">
        <v>2691548.5</v>
      </c>
      <c r="F147" s="14">
        <f>+D147*E147</f>
        <v>16149291</v>
      </c>
      <c r="G147" s="14">
        <v>0</v>
      </c>
      <c r="H147" s="14">
        <v>0</v>
      </c>
      <c r="I147" s="14">
        <f>+F147+G147+H147</f>
        <v>16149291</v>
      </c>
    </row>
    <row r="148" spans="1:12" ht="25" customHeight="1" x14ac:dyDescent="0.35">
      <c r="A148" s="99"/>
      <c r="B148" s="19" t="s">
        <v>21</v>
      </c>
      <c r="C148" s="20">
        <f>SUM(C145:C147)</f>
        <v>225</v>
      </c>
      <c r="D148" s="20">
        <f>+SUM(D145:D147)</f>
        <v>18</v>
      </c>
      <c r="E148" s="20">
        <f t="shared" ref="E148:I148" si="32">+SUM(E145:E147)</f>
        <v>8074645.5</v>
      </c>
      <c r="F148" s="20">
        <f t="shared" si="32"/>
        <v>48447873</v>
      </c>
      <c r="G148" s="20">
        <f t="shared" si="32"/>
        <v>0</v>
      </c>
      <c r="H148" s="20">
        <f t="shared" si="32"/>
        <v>0</v>
      </c>
      <c r="I148" s="20">
        <f t="shared" si="32"/>
        <v>48447873</v>
      </c>
    </row>
    <row r="149" spans="1:12" ht="22" customHeight="1" x14ac:dyDescent="0.35">
      <c r="A149" s="99"/>
      <c r="B149" s="13" t="s">
        <v>28</v>
      </c>
      <c r="C149" s="14">
        <v>80</v>
      </c>
      <c r="D149" s="14">
        <v>6</v>
      </c>
      <c r="E149" s="14">
        <v>2691548.5</v>
      </c>
      <c r="F149" s="14">
        <f>+D149*E149</f>
        <v>16149291</v>
      </c>
      <c r="G149" s="14">
        <v>0</v>
      </c>
      <c r="H149" s="14">
        <v>0</v>
      </c>
      <c r="I149" s="14">
        <f>+F149+G149+H149</f>
        <v>16149291</v>
      </c>
    </row>
    <row r="150" spans="1:12" ht="25" customHeight="1" x14ac:dyDescent="0.35">
      <c r="A150" s="99"/>
      <c r="B150" s="13" t="s">
        <v>29</v>
      </c>
      <c r="C150" s="14">
        <v>80</v>
      </c>
      <c r="D150" s="14">
        <v>6</v>
      </c>
      <c r="E150" s="14">
        <v>2691548.5</v>
      </c>
      <c r="F150" s="14">
        <f>+D150*E150</f>
        <v>16149291</v>
      </c>
      <c r="G150" s="14">
        <v>0</v>
      </c>
      <c r="H150" s="14">
        <v>0</v>
      </c>
      <c r="I150" s="14">
        <f>+F150+G150+H150</f>
        <v>16149291</v>
      </c>
    </row>
    <row r="151" spans="1:12" ht="23.15" customHeight="1" x14ac:dyDescent="0.35">
      <c r="A151" s="99"/>
      <c r="B151" s="13" t="s">
        <v>30</v>
      </c>
      <c r="C151" s="14">
        <v>75</v>
      </c>
      <c r="D151" s="14">
        <v>6</v>
      </c>
      <c r="E151" s="14">
        <v>2691548.5</v>
      </c>
      <c r="F151" s="14">
        <f>+D151*E151</f>
        <v>16149291</v>
      </c>
      <c r="G151" s="14">
        <v>0</v>
      </c>
      <c r="H151" s="14">
        <v>0</v>
      </c>
      <c r="I151" s="14">
        <f>+F151+G151+H151</f>
        <v>16149291</v>
      </c>
    </row>
    <row r="152" spans="1:12" ht="15.5" x14ac:dyDescent="0.35">
      <c r="A152" s="99"/>
      <c r="B152" s="19" t="s">
        <v>21</v>
      </c>
      <c r="C152" s="20">
        <f>SUM(C149:C151)</f>
        <v>235</v>
      </c>
      <c r="D152" s="20">
        <f>+SUM(D149:D151)</f>
        <v>18</v>
      </c>
      <c r="E152" s="20">
        <f t="shared" ref="E152:I152" si="33">+SUM(E149:E151)</f>
        <v>8074645.5</v>
      </c>
      <c r="F152" s="20">
        <f t="shared" si="33"/>
        <v>48447873</v>
      </c>
      <c r="G152" s="20">
        <f t="shared" si="33"/>
        <v>0</v>
      </c>
      <c r="H152" s="20">
        <f t="shared" si="33"/>
        <v>0</v>
      </c>
      <c r="I152" s="20">
        <f t="shared" si="33"/>
        <v>48447873</v>
      </c>
    </row>
    <row r="153" spans="1:12" ht="15.5" x14ac:dyDescent="0.35">
      <c r="A153" s="100" t="s">
        <v>52</v>
      </c>
      <c r="B153" s="100"/>
      <c r="C153" s="21">
        <f>+C140+C144+C148+C152</f>
        <v>920</v>
      </c>
      <c r="D153" s="21">
        <f>+D140+D144+D148+D152</f>
        <v>72</v>
      </c>
      <c r="E153" s="21">
        <f>+AVERAGE(E140,E144,E148,E152)</f>
        <v>8074645.5</v>
      </c>
      <c r="F153" s="21">
        <f>+F140+F144+F148+F152</f>
        <v>193791492</v>
      </c>
      <c r="G153" s="21">
        <f t="shared" ref="G153:H153" si="34">+G140+G144+G148+G152</f>
        <v>0</v>
      </c>
      <c r="H153" s="21">
        <f t="shared" si="34"/>
        <v>0</v>
      </c>
      <c r="I153" s="21">
        <f>+I140+I144+I148+I152</f>
        <v>193791492</v>
      </c>
    </row>
    <row r="154" spans="1:12" ht="59.15" customHeight="1" x14ac:dyDescent="0.35">
      <c r="A154" s="101" t="s">
        <v>53</v>
      </c>
      <c r="B154" s="102"/>
      <c r="C154" s="102"/>
      <c r="D154" s="102"/>
      <c r="E154" s="102"/>
      <c r="F154" s="102"/>
      <c r="G154" s="102"/>
      <c r="H154" s="102"/>
      <c r="I154" s="103"/>
    </row>
    <row r="155" spans="1:12" ht="59.15" customHeight="1" x14ac:dyDescent="0.35">
      <c r="A155" s="9" t="s">
        <v>15</v>
      </c>
      <c r="B155" s="9" t="s">
        <v>16</v>
      </c>
      <c r="C155" s="10" t="s">
        <v>8</v>
      </c>
      <c r="D155" s="10" t="s">
        <v>9</v>
      </c>
      <c r="E155" s="9" t="s">
        <v>10</v>
      </c>
      <c r="F155" s="9" t="s">
        <v>11</v>
      </c>
      <c r="G155" s="9" t="s">
        <v>12</v>
      </c>
      <c r="H155" s="9" t="s">
        <v>13</v>
      </c>
      <c r="I155" s="9" t="s">
        <v>14</v>
      </c>
      <c r="L155" s="29">
        <f>+I203</f>
        <v>810011545</v>
      </c>
    </row>
    <row r="156" spans="1:12" ht="25" customHeight="1" x14ac:dyDescent="0.35">
      <c r="A156" s="99" t="s">
        <v>54</v>
      </c>
      <c r="B156" s="13" t="s">
        <v>18</v>
      </c>
      <c r="C156" s="14">
        <v>0</v>
      </c>
      <c r="D156" s="14">
        <v>0</v>
      </c>
      <c r="E156" s="14">
        <v>0</v>
      </c>
      <c r="F156" s="14">
        <f>+D156*E156</f>
        <v>0</v>
      </c>
      <c r="G156" s="14">
        <v>0</v>
      </c>
      <c r="H156" s="14">
        <v>0</v>
      </c>
      <c r="I156" s="14">
        <f>+F156+G156+H156</f>
        <v>0</v>
      </c>
      <c r="L156" s="1">
        <v>718</v>
      </c>
    </row>
    <row r="157" spans="1:12" ht="20.149999999999999" customHeight="1" x14ac:dyDescent="0.35">
      <c r="A157" s="99"/>
      <c r="B157" s="13" t="s">
        <v>19</v>
      </c>
      <c r="C157" s="14">
        <v>35</v>
      </c>
      <c r="D157" s="14">
        <v>6</v>
      </c>
      <c r="E157" s="14">
        <v>12272902.199999999</v>
      </c>
      <c r="F157" s="14">
        <f>+D157*E157</f>
        <v>73637413.199999988</v>
      </c>
      <c r="G157" s="14">
        <v>0</v>
      </c>
      <c r="H157" s="14">
        <v>0</v>
      </c>
      <c r="I157" s="14">
        <f>+F157+G157+H157</f>
        <v>73637413.199999988</v>
      </c>
      <c r="L157" s="1">
        <f>+L155/L156</f>
        <v>1128149.7841225627</v>
      </c>
    </row>
    <row r="158" spans="1:12" ht="28" customHeight="1" x14ac:dyDescent="0.35">
      <c r="A158" s="99"/>
      <c r="B158" s="13" t="s">
        <v>20</v>
      </c>
      <c r="C158" s="14">
        <v>35</v>
      </c>
      <c r="D158" s="14">
        <v>6</v>
      </c>
      <c r="E158" s="14">
        <v>12272902.199999999</v>
      </c>
      <c r="F158" s="14">
        <f>+D158*E158</f>
        <v>73637413.199999988</v>
      </c>
      <c r="G158" s="14">
        <v>0</v>
      </c>
      <c r="H158" s="14">
        <v>0</v>
      </c>
      <c r="I158" s="14">
        <f>+F158+G158+H158</f>
        <v>73637413.199999988</v>
      </c>
      <c r="L158" s="1">
        <v>72</v>
      </c>
    </row>
    <row r="159" spans="1:12" ht="25" customHeight="1" x14ac:dyDescent="0.35">
      <c r="A159" s="99"/>
      <c r="B159" s="19" t="s">
        <v>21</v>
      </c>
      <c r="C159" s="20">
        <f>SUM(C156:C158)</f>
        <v>70</v>
      </c>
      <c r="D159" s="20">
        <f>+SUM(D156:D158)</f>
        <v>12</v>
      </c>
      <c r="E159" s="20">
        <f t="shared" ref="E159:I159" si="35">+SUM(E156:E158)</f>
        <v>24545804.399999999</v>
      </c>
      <c r="F159" s="20">
        <f t="shared" si="35"/>
        <v>147274826.39999998</v>
      </c>
      <c r="G159" s="20">
        <f t="shared" si="35"/>
        <v>0</v>
      </c>
      <c r="H159" s="20">
        <f t="shared" si="35"/>
        <v>0</v>
      </c>
      <c r="I159" s="20">
        <f t="shared" si="35"/>
        <v>147274826.39999998</v>
      </c>
      <c r="L159" s="29">
        <f>+L155/L158</f>
        <v>11250160.347222222</v>
      </c>
    </row>
    <row r="160" spans="1:12" ht="29.15" customHeight="1" x14ac:dyDescent="0.35">
      <c r="A160" s="99"/>
      <c r="B160" s="13" t="s">
        <v>22</v>
      </c>
      <c r="C160" s="14">
        <v>35</v>
      </c>
      <c r="D160" s="14">
        <v>6</v>
      </c>
      <c r="E160" s="14">
        <v>12272902.199999999</v>
      </c>
      <c r="F160" s="14">
        <f>+D160*E160</f>
        <v>73637413.199999988</v>
      </c>
      <c r="G160" s="14">
        <v>0</v>
      </c>
      <c r="H160" s="14">
        <v>0</v>
      </c>
      <c r="I160" s="14">
        <f>+F160+G160+H160</f>
        <v>73637413.199999988</v>
      </c>
    </row>
    <row r="161" spans="1:12" ht="26.15" customHeight="1" x14ac:dyDescent="0.35">
      <c r="A161" s="99"/>
      <c r="B161" s="13" t="s">
        <v>23</v>
      </c>
      <c r="C161" s="14">
        <v>45</v>
      </c>
      <c r="D161" s="14">
        <v>6</v>
      </c>
      <c r="E161" s="14">
        <v>12272902.199999999</v>
      </c>
      <c r="F161" s="14">
        <f>+D161*E161</f>
        <v>73637413.199999988</v>
      </c>
      <c r="G161" s="14">
        <v>0</v>
      </c>
      <c r="H161" s="14">
        <v>0</v>
      </c>
      <c r="I161" s="14">
        <f>+F161+G161+H161</f>
        <v>73637413.199999988</v>
      </c>
    </row>
    <row r="162" spans="1:12" ht="23.15" customHeight="1" x14ac:dyDescent="0.35">
      <c r="A162" s="99"/>
      <c r="B162" s="13" t="s">
        <v>24</v>
      </c>
      <c r="C162" s="14">
        <v>45</v>
      </c>
      <c r="D162" s="14">
        <v>6</v>
      </c>
      <c r="E162" s="14">
        <v>12272902.199999999</v>
      </c>
      <c r="F162" s="14">
        <f>+D162*E162</f>
        <v>73637413.199999988</v>
      </c>
      <c r="G162" s="14">
        <v>0</v>
      </c>
      <c r="H162" s="14">
        <v>0</v>
      </c>
      <c r="I162" s="14">
        <f>+F162+G162+H162</f>
        <v>73637413.199999988</v>
      </c>
    </row>
    <row r="163" spans="1:12" ht="25" customHeight="1" x14ac:dyDescent="0.35">
      <c r="A163" s="99"/>
      <c r="B163" s="19" t="s">
        <v>21</v>
      </c>
      <c r="C163" s="20">
        <f>SUM(C160:C162)</f>
        <v>125</v>
      </c>
      <c r="D163" s="20">
        <f>+SUM(D160:D162)</f>
        <v>18</v>
      </c>
      <c r="E163" s="20">
        <f t="shared" ref="E163:I163" si="36">+SUM(E160:E162)</f>
        <v>36818706.599999994</v>
      </c>
      <c r="F163" s="20">
        <f t="shared" si="36"/>
        <v>220912239.59999996</v>
      </c>
      <c r="G163" s="20">
        <f t="shared" si="36"/>
        <v>0</v>
      </c>
      <c r="H163" s="20">
        <f t="shared" si="36"/>
        <v>0</v>
      </c>
      <c r="I163" s="20">
        <f t="shared" si="36"/>
        <v>220912239.59999996</v>
      </c>
    </row>
    <row r="164" spans="1:12" ht="21" customHeight="1" x14ac:dyDescent="0.35">
      <c r="A164" s="99"/>
      <c r="B164" s="13" t="s">
        <v>25</v>
      </c>
      <c r="C164" s="14">
        <v>45</v>
      </c>
      <c r="D164" s="14">
        <v>6</v>
      </c>
      <c r="E164" s="14">
        <v>12272902.199999999</v>
      </c>
      <c r="F164" s="14">
        <f>+D164*E164</f>
        <v>73637413.199999988</v>
      </c>
      <c r="G164" s="14">
        <v>0</v>
      </c>
      <c r="H164" s="14">
        <v>0</v>
      </c>
      <c r="I164" s="14">
        <f>+F164+G164+H164</f>
        <v>73637413.199999988</v>
      </c>
    </row>
    <row r="165" spans="1:12" ht="18" customHeight="1" x14ac:dyDescent="0.35">
      <c r="A165" s="99"/>
      <c r="B165" s="13" t="s">
        <v>26</v>
      </c>
      <c r="C165" s="14">
        <v>45</v>
      </c>
      <c r="D165" s="14">
        <v>6</v>
      </c>
      <c r="E165" s="14">
        <v>12272902.199999999</v>
      </c>
      <c r="F165" s="14">
        <f>+D165*E165</f>
        <v>73637413.199999988</v>
      </c>
      <c r="G165" s="14">
        <v>0</v>
      </c>
      <c r="H165" s="14">
        <v>0</v>
      </c>
      <c r="I165" s="14">
        <f>+F165+G165+H165</f>
        <v>73637413.199999988</v>
      </c>
    </row>
    <row r="166" spans="1:12" ht="25" customHeight="1" x14ac:dyDescent="0.35">
      <c r="A166" s="99"/>
      <c r="B166" s="13" t="s">
        <v>27</v>
      </c>
      <c r="C166" s="14">
        <v>45</v>
      </c>
      <c r="D166" s="14">
        <v>6</v>
      </c>
      <c r="E166" s="14">
        <v>12272902.199999999</v>
      </c>
      <c r="F166" s="14">
        <f>+D166*E166</f>
        <v>73637413.199999988</v>
      </c>
      <c r="G166" s="14">
        <v>0</v>
      </c>
      <c r="H166" s="14">
        <v>0</v>
      </c>
      <c r="I166" s="14">
        <f>+F166+G166+H166</f>
        <v>73637413.199999988</v>
      </c>
    </row>
    <row r="167" spans="1:12" ht="31" customHeight="1" x14ac:dyDescent="0.35">
      <c r="A167" s="99"/>
      <c r="B167" s="19" t="s">
        <v>21</v>
      </c>
      <c r="C167" s="20">
        <f>SUM(C164:C166)</f>
        <v>135</v>
      </c>
      <c r="D167" s="20">
        <f>+SUM(D164:D166)</f>
        <v>18</v>
      </c>
      <c r="E167" s="20">
        <f t="shared" ref="E167:I167" si="37">+SUM(E164:E166)</f>
        <v>36818706.599999994</v>
      </c>
      <c r="F167" s="20">
        <f t="shared" si="37"/>
        <v>220912239.59999996</v>
      </c>
      <c r="G167" s="20">
        <f t="shared" si="37"/>
        <v>0</v>
      </c>
      <c r="H167" s="20">
        <f t="shared" si="37"/>
        <v>0</v>
      </c>
      <c r="I167" s="20">
        <f t="shared" si="37"/>
        <v>220912239.59999996</v>
      </c>
    </row>
    <row r="168" spans="1:12" ht="27" customHeight="1" x14ac:dyDescent="0.35">
      <c r="A168" s="99"/>
      <c r="B168" s="13" t="s">
        <v>28</v>
      </c>
      <c r="C168" s="14">
        <v>45</v>
      </c>
      <c r="D168" s="14">
        <v>6</v>
      </c>
      <c r="E168" s="14">
        <v>12272902.199999999</v>
      </c>
      <c r="F168" s="14">
        <f>+D168*E168</f>
        <v>73637413.199999988</v>
      </c>
      <c r="G168" s="14">
        <v>0</v>
      </c>
      <c r="H168" s="14">
        <v>0</v>
      </c>
      <c r="I168" s="14">
        <f>+F168+G168+H168</f>
        <v>73637413.199999988</v>
      </c>
    </row>
    <row r="169" spans="1:12" ht="22" customHeight="1" x14ac:dyDescent="0.35">
      <c r="A169" s="99"/>
      <c r="B169" s="13" t="s">
        <v>29</v>
      </c>
      <c r="C169" s="14">
        <v>45</v>
      </c>
      <c r="D169" s="14">
        <v>6</v>
      </c>
      <c r="E169" s="14">
        <v>12272902.199999999</v>
      </c>
      <c r="F169" s="14">
        <f>+D169*E169</f>
        <v>73637413.199999988</v>
      </c>
      <c r="G169" s="14">
        <v>0</v>
      </c>
      <c r="H169" s="14">
        <v>0</v>
      </c>
      <c r="I169" s="14">
        <f>+F169+G169+H169</f>
        <v>73637413.199999988</v>
      </c>
    </row>
    <row r="170" spans="1:12" ht="27" customHeight="1" x14ac:dyDescent="0.35">
      <c r="A170" s="99"/>
      <c r="B170" s="13" t="s">
        <v>30</v>
      </c>
      <c r="C170" s="14">
        <v>35</v>
      </c>
      <c r="D170" s="14">
        <v>6</v>
      </c>
      <c r="E170" s="14">
        <v>12272902.199999999</v>
      </c>
      <c r="F170" s="14">
        <f>+D170*E170</f>
        <v>73637413.199999988</v>
      </c>
      <c r="G170" s="14">
        <v>0</v>
      </c>
      <c r="H170" s="14">
        <v>0</v>
      </c>
      <c r="I170" s="14">
        <f>+F170+G170+H170</f>
        <v>73637413.199999988</v>
      </c>
    </row>
    <row r="171" spans="1:12" ht="37" customHeight="1" x14ac:dyDescent="0.35">
      <c r="A171" s="99"/>
      <c r="B171" s="19" t="s">
        <v>21</v>
      </c>
      <c r="C171" s="20">
        <f>SUM(C168:C170)</f>
        <v>125</v>
      </c>
      <c r="D171" s="20">
        <f>+SUM(D168:D170)</f>
        <v>18</v>
      </c>
      <c r="E171" s="20">
        <f t="shared" ref="E171:I171" si="38">+SUM(E168:E170)</f>
        <v>36818706.599999994</v>
      </c>
      <c r="F171" s="20">
        <f t="shared" si="38"/>
        <v>220912239.59999996</v>
      </c>
      <c r="G171" s="20">
        <f t="shared" si="38"/>
        <v>0</v>
      </c>
      <c r="H171" s="20">
        <f t="shared" si="38"/>
        <v>0</v>
      </c>
      <c r="I171" s="20">
        <f t="shared" si="38"/>
        <v>220912239.59999996</v>
      </c>
    </row>
    <row r="172" spans="1:12" ht="59.15" customHeight="1" x14ac:dyDescent="0.35">
      <c r="A172" s="100" t="s">
        <v>55</v>
      </c>
      <c r="B172" s="100"/>
      <c r="C172" s="21">
        <f>+C159+C163+C167+C171</f>
        <v>455</v>
      </c>
      <c r="D172" s="21">
        <f>+D159+D163+D167+D171</f>
        <v>66</v>
      </c>
      <c r="E172" s="21">
        <f>+AVERAGE(E159,E163,E167,E171)</f>
        <v>33750481.049999997</v>
      </c>
      <c r="F172" s="21">
        <f>+F159+F163+F167+F171</f>
        <v>810011545.19999981</v>
      </c>
      <c r="G172" s="21">
        <f t="shared" ref="G172:H172" si="39">+G159+G163+G167+G171</f>
        <v>0</v>
      </c>
      <c r="H172" s="21">
        <f t="shared" si="39"/>
        <v>0</v>
      </c>
      <c r="I172" s="21">
        <f>+I159+I163+I167+I171</f>
        <v>810011545.19999981</v>
      </c>
      <c r="K172" s="24"/>
    </row>
    <row r="173" spans="1:12" ht="59.15" customHeight="1" x14ac:dyDescent="0.35">
      <c r="A173" s="101" t="s">
        <v>56</v>
      </c>
      <c r="B173" s="102"/>
      <c r="C173" s="102"/>
      <c r="D173" s="102"/>
      <c r="E173" s="102"/>
      <c r="F173" s="102"/>
      <c r="G173" s="102"/>
      <c r="H173" s="102"/>
      <c r="I173" s="103"/>
    </row>
    <row r="174" spans="1:12" ht="59.15" customHeight="1" x14ac:dyDescent="0.35">
      <c r="A174" s="9" t="s">
        <v>15</v>
      </c>
      <c r="B174" s="9" t="s">
        <v>16</v>
      </c>
      <c r="C174" s="10" t="s">
        <v>8</v>
      </c>
      <c r="D174" s="10" t="s">
        <v>9</v>
      </c>
      <c r="E174" s="9" t="s">
        <v>10</v>
      </c>
      <c r="F174" s="9" t="s">
        <v>11</v>
      </c>
      <c r="G174" s="9" t="s">
        <v>12</v>
      </c>
      <c r="H174" s="9" t="s">
        <v>13</v>
      </c>
      <c r="I174" s="9" t="s">
        <v>14</v>
      </c>
      <c r="L174" s="29">
        <f>+I204</f>
        <v>187844022</v>
      </c>
    </row>
    <row r="175" spans="1:12" ht="18" customHeight="1" x14ac:dyDescent="0.35">
      <c r="A175" s="99" t="s">
        <v>57</v>
      </c>
      <c r="B175" s="13" t="s">
        <v>18</v>
      </c>
      <c r="C175" s="14">
        <v>3</v>
      </c>
      <c r="D175" s="14">
        <v>6</v>
      </c>
      <c r="E175" s="14">
        <v>3130733.7</v>
      </c>
      <c r="F175" s="14">
        <f>+D175*E175</f>
        <v>18784402.200000003</v>
      </c>
      <c r="G175" s="14">
        <v>0</v>
      </c>
      <c r="H175" s="14">
        <v>0</v>
      </c>
      <c r="I175" s="14">
        <f>+F175+G175+H175</f>
        <v>18784402.200000003</v>
      </c>
      <c r="L175" s="1">
        <v>49</v>
      </c>
    </row>
    <row r="176" spans="1:12" ht="27" customHeight="1" x14ac:dyDescent="0.35">
      <c r="A176" s="99"/>
      <c r="B176" s="13" t="s">
        <v>19</v>
      </c>
      <c r="C176" s="14">
        <v>3</v>
      </c>
      <c r="D176" s="14">
        <v>6</v>
      </c>
      <c r="E176" s="14">
        <v>3130733.7</v>
      </c>
      <c r="F176" s="14">
        <f>+D176*E176</f>
        <v>18784402.200000003</v>
      </c>
      <c r="G176" s="14">
        <v>0</v>
      </c>
      <c r="H176" s="14">
        <v>0</v>
      </c>
      <c r="I176" s="14">
        <f>+F176+G176+H176</f>
        <v>18784402.200000003</v>
      </c>
      <c r="L176" s="1">
        <f>+L174/L175</f>
        <v>3833551.4693877553</v>
      </c>
    </row>
    <row r="177" spans="1:12" ht="19" customHeight="1" x14ac:dyDescent="0.35">
      <c r="A177" s="99"/>
      <c r="B177" s="13" t="s">
        <v>20</v>
      </c>
      <c r="C177" s="14">
        <v>3</v>
      </c>
      <c r="D177" s="14">
        <v>6</v>
      </c>
      <c r="E177" s="14">
        <v>3130733.7</v>
      </c>
      <c r="F177" s="14">
        <f>+D177*E177</f>
        <v>18784402.200000003</v>
      </c>
      <c r="G177" s="14">
        <v>0</v>
      </c>
      <c r="H177" s="14">
        <v>0</v>
      </c>
      <c r="I177" s="14">
        <f>+F177+G177+H177</f>
        <v>18784402.200000003</v>
      </c>
      <c r="L177" s="1">
        <v>72</v>
      </c>
    </row>
    <row r="178" spans="1:12" ht="26.15" customHeight="1" x14ac:dyDescent="0.35">
      <c r="A178" s="99"/>
      <c r="B178" s="19" t="s">
        <v>21</v>
      </c>
      <c r="C178" s="20">
        <f>SUM(C175:C177)</f>
        <v>9</v>
      </c>
      <c r="D178" s="20">
        <f>+SUM(D175:D177)</f>
        <v>18</v>
      </c>
      <c r="E178" s="20">
        <f t="shared" ref="E178:I178" si="40">+SUM(E175:E177)</f>
        <v>9392201.1000000015</v>
      </c>
      <c r="F178" s="20">
        <f t="shared" si="40"/>
        <v>56353206.600000009</v>
      </c>
      <c r="G178" s="20">
        <f t="shared" si="40"/>
        <v>0</v>
      </c>
      <c r="H178" s="20">
        <f t="shared" si="40"/>
        <v>0</v>
      </c>
      <c r="I178" s="20">
        <f t="shared" si="40"/>
        <v>56353206.600000009</v>
      </c>
      <c r="L178" s="1">
        <f>+L174/L177</f>
        <v>2608944.75</v>
      </c>
    </row>
    <row r="179" spans="1:12" ht="25" customHeight="1" x14ac:dyDescent="0.35">
      <c r="A179" s="99"/>
      <c r="B179" s="13" t="s">
        <v>22</v>
      </c>
      <c r="C179" s="14">
        <v>3</v>
      </c>
      <c r="D179" s="14">
        <v>6</v>
      </c>
      <c r="E179" s="14">
        <v>3130733.7</v>
      </c>
      <c r="F179" s="14">
        <f>+D179*E179</f>
        <v>18784402.200000003</v>
      </c>
      <c r="G179" s="14">
        <v>0</v>
      </c>
      <c r="H179" s="14">
        <v>0</v>
      </c>
      <c r="I179" s="14">
        <f>+F179+G179+H179</f>
        <v>18784402.200000003</v>
      </c>
    </row>
    <row r="180" spans="1:12" ht="23.15" customHeight="1" x14ac:dyDescent="0.35">
      <c r="A180" s="99"/>
      <c r="B180" s="13" t="s">
        <v>23</v>
      </c>
      <c r="C180" s="14">
        <v>5</v>
      </c>
      <c r="D180" s="14">
        <v>6</v>
      </c>
      <c r="E180" s="14">
        <v>3130733.7</v>
      </c>
      <c r="F180" s="14">
        <f>+D180*E180</f>
        <v>18784402.200000003</v>
      </c>
      <c r="G180" s="14">
        <v>0</v>
      </c>
      <c r="H180" s="14">
        <v>0</v>
      </c>
      <c r="I180" s="14">
        <f>+F180+G180+H180</f>
        <v>18784402.200000003</v>
      </c>
    </row>
    <row r="181" spans="1:12" ht="23.15" customHeight="1" x14ac:dyDescent="0.35">
      <c r="A181" s="99"/>
      <c r="B181" s="13" t="s">
        <v>24</v>
      </c>
      <c r="C181" s="14">
        <v>4</v>
      </c>
      <c r="D181" s="14">
        <v>6</v>
      </c>
      <c r="E181" s="14">
        <v>3130733.7</v>
      </c>
      <c r="F181" s="14">
        <f>+D181*E181</f>
        <v>18784402.200000003</v>
      </c>
      <c r="G181" s="14">
        <v>0</v>
      </c>
      <c r="H181" s="14">
        <v>0</v>
      </c>
      <c r="I181" s="14">
        <f>+F181+G181+H181</f>
        <v>18784402.200000003</v>
      </c>
    </row>
    <row r="182" spans="1:12" ht="28" customHeight="1" x14ac:dyDescent="0.35">
      <c r="A182" s="99"/>
      <c r="B182" s="19" t="s">
        <v>21</v>
      </c>
      <c r="C182" s="20">
        <f>SUM(C179:C181)</f>
        <v>12</v>
      </c>
      <c r="D182" s="20">
        <f>+SUM(D179:D181)</f>
        <v>18</v>
      </c>
      <c r="E182" s="20">
        <f t="shared" ref="E182:I182" si="41">+SUM(E179:E181)</f>
        <v>9392201.1000000015</v>
      </c>
      <c r="F182" s="20">
        <f t="shared" si="41"/>
        <v>56353206.600000009</v>
      </c>
      <c r="G182" s="20">
        <f t="shared" si="41"/>
        <v>0</v>
      </c>
      <c r="H182" s="20">
        <f t="shared" si="41"/>
        <v>0</v>
      </c>
      <c r="I182" s="20">
        <f t="shared" si="41"/>
        <v>56353206.600000009</v>
      </c>
    </row>
    <row r="183" spans="1:12" ht="26.15" customHeight="1" x14ac:dyDescent="0.35">
      <c r="A183" s="99"/>
      <c r="B183" s="13" t="s">
        <v>25</v>
      </c>
      <c r="C183" s="14">
        <v>5</v>
      </c>
      <c r="D183" s="14">
        <v>6</v>
      </c>
      <c r="E183" s="14">
        <v>3130733.7</v>
      </c>
      <c r="F183" s="14">
        <f>+D183*E183</f>
        <v>18784402.200000003</v>
      </c>
      <c r="G183" s="14">
        <v>0</v>
      </c>
      <c r="H183" s="14">
        <v>0</v>
      </c>
      <c r="I183" s="14">
        <f>+F183+G183+H183</f>
        <v>18784402.200000003</v>
      </c>
    </row>
    <row r="184" spans="1:12" ht="28" customHeight="1" x14ac:dyDescent="0.35">
      <c r="A184" s="99"/>
      <c r="B184" s="13" t="s">
        <v>26</v>
      </c>
      <c r="C184" s="14">
        <v>5</v>
      </c>
      <c r="D184" s="14">
        <v>6</v>
      </c>
      <c r="E184" s="14">
        <v>3130733.7</v>
      </c>
      <c r="F184" s="14">
        <f>+D184*E184</f>
        <v>18784402.200000003</v>
      </c>
      <c r="G184" s="14">
        <v>0</v>
      </c>
      <c r="H184" s="14">
        <v>0</v>
      </c>
      <c r="I184" s="14">
        <f>+F184+G184+H184</f>
        <v>18784402.200000003</v>
      </c>
    </row>
    <row r="185" spans="1:12" ht="24" customHeight="1" x14ac:dyDescent="0.35">
      <c r="A185" s="99"/>
      <c r="B185" s="13" t="s">
        <v>27</v>
      </c>
      <c r="C185" s="14">
        <v>5</v>
      </c>
      <c r="D185" s="14">
        <v>6</v>
      </c>
      <c r="E185" s="14">
        <v>3130733.7</v>
      </c>
      <c r="F185" s="14">
        <f>+D185*E185</f>
        <v>18784402.200000003</v>
      </c>
      <c r="G185" s="14">
        <v>0</v>
      </c>
      <c r="H185" s="14">
        <v>0</v>
      </c>
      <c r="I185" s="14">
        <f>+F185+G185+H185</f>
        <v>18784402.200000003</v>
      </c>
      <c r="L185" s="33"/>
    </row>
    <row r="186" spans="1:12" ht="28" customHeight="1" x14ac:dyDescent="0.35">
      <c r="A186" s="99"/>
      <c r="B186" s="19" t="s">
        <v>21</v>
      </c>
      <c r="C186" s="20">
        <f>SUM(C183:C185)</f>
        <v>15</v>
      </c>
      <c r="D186" s="20">
        <f>+SUM(D183:D185)</f>
        <v>18</v>
      </c>
      <c r="E186" s="20">
        <f t="shared" ref="E186:I186" si="42">+SUM(E183:E185)</f>
        <v>9392201.1000000015</v>
      </c>
      <c r="F186" s="20">
        <f t="shared" si="42"/>
        <v>56353206.600000009</v>
      </c>
      <c r="G186" s="20">
        <f t="shared" si="42"/>
        <v>0</v>
      </c>
      <c r="H186" s="20">
        <f t="shared" si="42"/>
        <v>0</v>
      </c>
      <c r="I186" s="20">
        <f t="shared" si="42"/>
        <v>56353206.600000009</v>
      </c>
    </row>
    <row r="187" spans="1:12" ht="28" customHeight="1" x14ac:dyDescent="0.35">
      <c r="A187" s="99"/>
      <c r="B187" s="13" t="s">
        <v>28</v>
      </c>
      <c r="C187" s="14">
        <v>3</v>
      </c>
      <c r="D187" s="14">
        <v>6</v>
      </c>
      <c r="E187" s="14">
        <v>3130733.7</v>
      </c>
      <c r="F187" s="14">
        <f>+D187*E187</f>
        <v>18784402.200000003</v>
      </c>
      <c r="G187" s="14">
        <v>0</v>
      </c>
      <c r="H187" s="14">
        <v>0</v>
      </c>
      <c r="I187" s="14">
        <f>+F187+G187+H187</f>
        <v>18784402.200000003</v>
      </c>
      <c r="K187" s="34"/>
    </row>
    <row r="188" spans="1:12" ht="21" customHeight="1" x14ac:dyDescent="0.35">
      <c r="A188" s="99"/>
      <c r="B188" s="13" t="s">
        <v>29</v>
      </c>
      <c r="C188" s="14">
        <v>0</v>
      </c>
      <c r="D188" s="14">
        <v>0</v>
      </c>
      <c r="E188" s="14">
        <v>3130733.7</v>
      </c>
      <c r="F188" s="14">
        <f>+D188*E188</f>
        <v>0</v>
      </c>
      <c r="G188" s="14">
        <v>0</v>
      </c>
      <c r="H188" s="14">
        <v>0</v>
      </c>
      <c r="I188" s="14">
        <f>+F188+G188+H188</f>
        <v>0</v>
      </c>
    </row>
    <row r="189" spans="1:12" ht="23.15" customHeight="1" x14ac:dyDescent="0.35">
      <c r="A189" s="99"/>
      <c r="B189" s="13" t="s">
        <v>30</v>
      </c>
      <c r="C189" s="14">
        <v>0</v>
      </c>
      <c r="D189" s="14">
        <v>0</v>
      </c>
      <c r="E189" s="14">
        <v>3130733.7</v>
      </c>
      <c r="F189" s="14">
        <f>+D189*E189</f>
        <v>0</v>
      </c>
      <c r="G189" s="14">
        <v>0</v>
      </c>
      <c r="H189" s="14">
        <v>0</v>
      </c>
      <c r="I189" s="14">
        <f>+F189+G189+H189</f>
        <v>0</v>
      </c>
    </row>
    <row r="190" spans="1:12" ht="30" customHeight="1" x14ac:dyDescent="0.35">
      <c r="A190" s="99"/>
      <c r="B190" s="19" t="s">
        <v>21</v>
      </c>
      <c r="C190" s="20">
        <f>SUM(C187:C189)</f>
        <v>3</v>
      </c>
      <c r="D190" s="20">
        <f>+SUM(D187:D189)</f>
        <v>6</v>
      </c>
      <c r="E190" s="20">
        <f t="shared" ref="E190:I190" si="43">+SUM(E187:E189)</f>
        <v>9392201.1000000015</v>
      </c>
      <c r="F190" s="20">
        <f t="shared" si="43"/>
        <v>18784402.200000003</v>
      </c>
      <c r="G190" s="20">
        <f t="shared" si="43"/>
        <v>0</v>
      </c>
      <c r="H190" s="20">
        <f t="shared" si="43"/>
        <v>0</v>
      </c>
      <c r="I190" s="20">
        <f t="shared" si="43"/>
        <v>18784402.200000003</v>
      </c>
    </row>
    <row r="191" spans="1:12" ht="40" customHeight="1" x14ac:dyDescent="0.35">
      <c r="A191" s="100" t="s">
        <v>52</v>
      </c>
      <c r="B191" s="100"/>
      <c r="C191" s="21">
        <f>+C178+C182+C186+C190</f>
        <v>39</v>
      </c>
      <c r="D191" s="21">
        <f>+D178+D182+D186+D190</f>
        <v>60</v>
      </c>
      <c r="E191" s="21">
        <f>+AVERAGE(E178,E182,E186,E190)</f>
        <v>9392201.1000000015</v>
      </c>
      <c r="F191" s="21">
        <f>+F178+F182+F186+F190</f>
        <v>187844022</v>
      </c>
      <c r="G191" s="21">
        <f t="shared" ref="G191:H191" si="44">+G178+G182+G186+G190</f>
        <v>0</v>
      </c>
      <c r="H191" s="21">
        <f t="shared" si="44"/>
        <v>0</v>
      </c>
      <c r="I191" s="21">
        <f>+I178+I182+I186+I190</f>
        <v>187844022</v>
      </c>
      <c r="K191" s="35"/>
    </row>
    <row r="192" spans="1:12" ht="59.15" customHeight="1" x14ac:dyDescent="0.35">
      <c r="A192" s="101" t="s">
        <v>58</v>
      </c>
      <c r="B192" s="102"/>
      <c r="C192" s="102"/>
      <c r="D192" s="102"/>
      <c r="E192" s="102"/>
      <c r="F192" s="102"/>
      <c r="G192" s="102"/>
      <c r="H192" s="102"/>
      <c r="I192" s="103"/>
    </row>
    <row r="193" spans="1:9" ht="16" thickBot="1" x14ac:dyDescent="0.4">
      <c r="A193" s="89"/>
      <c r="B193" s="89"/>
      <c r="C193" s="89"/>
      <c r="D193" s="89"/>
      <c r="E193" s="89"/>
      <c r="F193" s="89"/>
      <c r="G193" s="89"/>
      <c r="H193" s="89"/>
      <c r="I193" s="89"/>
    </row>
    <row r="194" spans="1:9" ht="18" thickBot="1" x14ac:dyDescent="0.4">
      <c r="B194" s="90" t="s">
        <v>59</v>
      </c>
      <c r="C194" s="91"/>
      <c r="D194" s="91"/>
      <c r="E194" s="91"/>
      <c r="F194" s="91"/>
      <c r="G194" s="91"/>
      <c r="H194" s="91"/>
      <c r="I194" s="92"/>
    </row>
    <row r="195" spans="1:9" ht="17.5" thickBot="1" x14ac:dyDescent="0.4">
      <c r="B195" s="72" t="s">
        <v>60</v>
      </c>
      <c r="C195" s="73"/>
      <c r="D195" s="93" t="s">
        <v>61</v>
      </c>
      <c r="E195" s="94"/>
      <c r="F195" s="36" t="s">
        <v>62</v>
      </c>
      <c r="G195" s="37" t="s">
        <v>63</v>
      </c>
      <c r="H195" s="95" t="s">
        <v>64</v>
      </c>
      <c r="I195" s="96"/>
    </row>
    <row r="196" spans="1:9" x14ac:dyDescent="0.35">
      <c r="B196" s="74"/>
      <c r="C196" s="75"/>
      <c r="D196" s="97" t="s">
        <v>65</v>
      </c>
      <c r="E196" s="98"/>
      <c r="F196" s="38">
        <v>167214672</v>
      </c>
      <c r="G196" s="38"/>
      <c r="H196" s="64">
        <f>SUM(F196:G196)</f>
        <v>167214672</v>
      </c>
      <c r="I196" s="65"/>
    </row>
    <row r="197" spans="1:9" x14ac:dyDescent="0.35">
      <c r="B197" s="74"/>
      <c r="C197" s="75"/>
      <c r="D197" s="66" t="s">
        <v>66</v>
      </c>
      <c r="E197" s="67"/>
      <c r="F197" s="43">
        <v>1044108738</v>
      </c>
      <c r="G197" s="43"/>
      <c r="H197" s="64">
        <f t="shared" ref="H197:H199" si="45">SUM(F197:G197)</f>
        <v>1044108738</v>
      </c>
      <c r="I197" s="65"/>
    </row>
    <row r="198" spans="1:9" ht="18" customHeight="1" x14ac:dyDescent="0.35">
      <c r="B198" s="74"/>
      <c r="C198" s="75"/>
      <c r="D198" s="66" t="s">
        <v>67</v>
      </c>
      <c r="E198" s="67"/>
      <c r="F198" s="43">
        <v>1595313370</v>
      </c>
      <c r="G198" s="43"/>
      <c r="H198" s="64">
        <f t="shared" si="45"/>
        <v>1595313370</v>
      </c>
      <c r="I198" s="65"/>
    </row>
    <row r="199" spans="1:9" ht="19" customHeight="1" x14ac:dyDescent="0.35">
      <c r="B199" s="74"/>
      <c r="C199" s="75"/>
      <c r="D199" s="66" t="s">
        <v>68</v>
      </c>
      <c r="E199" s="67"/>
      <c r="F199" s="43">
        <v>3282703344</v>
      </c>
      <c r="G199" s="43"/>
      <c r="H199" s="64">
        <f t="shared" si="45"/>
        <v>3282703344</v>
      </c>
      <c r="I199" s="65"/>
    </row>
    <row r="200" spans="1:9" ht="19" customHeight="1" x14ac:dyDescent="0.35">
      <c r="B200" s="74"/>
      <c r="C200" s="75"/>
      <c r="D200" s="41"/>
      <c r="E200" s="42" t="s">
        <v>69</v>
      </c>
      <c r="F200" s="44">
        <v>63378396</v>
      </c>
      <c r="G200" s="44"/>
      <c r="H200" s="39"/>
      <c r="I200" s="40">
        <f>+F200+G200</f>
        <v>63378396</v>
      </c>
    </row>
    <row r="201" spans="1:9" ht="20.149999999999999" customHeight="1" x14ac:dyDescent="0.35">
      <c r="B201" s="74"/>
      <c r="C201" s="75"/>
      <c r="D201" s="41"/>
      <c r="E201" s="42" t="s">
        <v>70</v>
      </c>
      <c r="F201" s="43">
        <v>355624510</v>
      </c>
      <c r="G201" s="44">
        <v>3200000000</v>
      </c>
      <c r="H201" s="39"/>
      <c r="I201" s="40">
        <f>+F201+G201</f>
        <v>3555624510</v>
      </c>
    </row>
    <row r="202" spans="1:9" ht="19" customHeight="1" x14ac:dyDescent="0.35">
      <c r="B202" s="74"/>
      <c r="C202" s="75"/>
      <c r="D202" s="41"/>
      <c r="E202" s="42" t="s">
        <v>71</v>
      </c>
      <c r="F202" s="43">
        <v>193791492</v>
      </c>
      <c r="G202" s="44"/>
      <c r="H202" s="39"/>
      <c r="I202" s="40">
        <f>+F202+G202</f>
        <v>193791492</v>
      </c>
    </row>
    <row r="203" spans="1:9" ht="21" customHeight="1" x14ac:dyDescent="0.35">
      <c r="B203" s="74"/>
      <c r="C203" s="75"/>
      <c r="D203" s="41"/>
      <c r="E203" s="42" t="s">
        <v>72</v>
      </c>
      <c r="F203" s="44">
        <v>780011545</v>
      </c>
      <c r="G203" s="44">
        <v>30000000</v>
      </c>
      <c r="H203" s="39"/>
      <c r="I203" s="40">
        <f>+F203+G203</f>
        <v>810011545</v>
      </c>
    </row>
    <row r="204" spans="1:9" ht="19" customHeight="1" thickBot="1" x14ac:dyDescent="0.4">
      <c r="B204" s="74"/>
      <c r="C204" s="75"/>
      <c r="D204" s="45"/>
      <c r="E204" s="46" t="s">
        <v>73</v>
      </c>
      <c r="F204" s="44">
        <v>187844022</v>
      </c>
      <c r="G204" s="44"/>
      <c r="H204" s="39"/>
      <c r="I204" s="40">
        <f>+F204+G204</f>
        <v>187844022</v>
      </c>
    </row>
    <row r="205" spans="1:9" ht="17.5" thickBot="1" x14ac:dyDescent="0.4">
      <c r="B205" s="76"/>
      <c r="C205" s="77"/>
      <c r="D205" s="68" t="s">
        <v>74</v>
      </c>
      <c r="E205" s="69"/>
      <c r="F205" s="47">
        <f>SUM(F196:F204)</f>
        <v>7669990089</v>
      </c>
      <c r="G205" s="48">
        <f>SUM(G196:G204)</f>
        <v>3230000000</v>
      </c>
      <c r="H205" s="70">
        <f>SUM(H196:I204)</f>
        <v>10899990089</v>
      </c>
      <c r="I205" s="71"/>
    </row>
    <row r="206" spans="1:9" x14ac:dyDescent="0.35">
      <c r="B206" s="72" t="s">
        <v>75</v>
      </c>
      <c r="C206" s="73"/>
      <c r="D206" s="78" t="s">
        <v>76</v>
      </c>
      <c r="E206" s="79"/>
      <c r="F206" s="82" t="s">
        <v>77</v>
      </c>
      <c r="G206" s="82"/>
      <c r="H206" s="83" t="s">
        <v>78</v>
      </c>
      <c r="I206" s="84"/>
    </row>
    <row r="207" spans="1:9" x14ac:dyDescent="0.35">
      <c r="B207" s="74"/>
      <c r="C207" s="75"/>
      <c r="D207" s="80"/>
      <c r="E207" s="81"/>
      <c r="F207" s="49" t="s">
        <v>62</v>
      </c>
      <c r="G207" s="49" t="s">
        <v>63</v>
      </c>
      <c r="H207" s="85"/>
      <c r="I207" s="86"/>
    </row>
    <row r="208" spans="1:9" ht="17.5" thickBot="1" x14ac:dyDescent="0.4">
      <c r="B208" s="74"/>
      <c r="C208" s="75"/>
      <c r="D208" s="87" t="s">
        <v>79</v>
      </c>
      <c r="E208" s="88"/>
      <c r="F208" s="50">
        <v>5325214205</v>
      </c>
      <c r="G208" s="12">
        <v>8695397150</v>
      </c>
      <c r="H208" s="53">
        <f>SUM(F208:G208)</f>
        <v>14020611355</v>
      </c>
      <c r="I208" s="54"/>
    </row>
    <row r="209" spans="2:9" ht="17.5" thickBot="1" x14ac:dyDescent="0.4">
      <c r="B209" s="76"/>
      <c r="C209" s="77"/>
      <c r="D209" s="55" t="s">
        <v>80</v>
      </c>
      <c r="E209" s="56"/>
      <c r="F209" s="51">
        <f>+F208</f>
        <v>5325214205</v>
      </c>
      <c r="G209" s="51">
        <f>+G208</f>
        <v>8695397150</v>
      </c>
      <c r="H209" s="57">
        <f>F209+G209</f>
        <v>14020611355</v>
      </c>
      <c r="I209" s="58"/>
    </row>
    <row r="210" spans="2:9" ht="25" thickBot="1" x14ac:dyDescent="0.4">
      <c r="B210" s="59" t="s">
        <v>81</v>
      </c>
      <c r="C210" s="60"/>
      <c r="D210" s="60"/>
      <c r="E210" s="61"/>
      <c r="F210" s="52">
        <f>+F205+F209</f>
        <v>12995204294</v>
      </c>
      <c r="G210" s="52">
        <f>+G205+G209</f>
        <v>11925397150</v>
      </c>
      <c r="H210" s="62">
        <f>+H205+H209</f>
        <v>24920601444</v>
      </c>
      <c r="I210" s="63"/>
    </row>
    <row r="211" spans="2:9" x14ac:dyDescent="0.35"/>
    <row r="213" spans="2:9" x14ac:dyDescent="0.35">
      <c r="H213" s="29"/>
    </row>
  </sheetData>
  <mergeCells count="68">
    <mergeCell ref="A1:C4"/>
    <mergeCell ref="D1:H4"/>
    <mergeCell ref="A5:I5"/>
    <mergeCell ref="A6:I6"/>
    <mergeCell ref="A7:C7"/>
    <mergeCell ref="D7:F7"/>
    <mergeCell ref="G7:H7"/>
    <mergeCell ref="A55:I55"/>
    <mergeCell ref="A8:I8"/>
    <mergeCell ref="A9:B10"/>
    <mergeCell ref="A11:I11"/>
    <mergeCell ref="A13:A28"/>
    <mergeCell ref="A29:B29"/>
    <mergeCell ref="A30:I30"/>
    <mergeCell ref="A32:I32"/>
    <mergeCell ref="A33:B34"/>
    <mergeCell ref="A37:A52"/>
    <mergeCell ref="A53:B53"/>
    <mergeCell ref="A54:I54"/>
    <mergeCell ref="A131:I131"/>
    <mergeCell ref="A57:A72"/>
    <mergeCell ref="A73:B73"/>
    <mergeCell ref="A74:I74"/>
    <mergeCell ref="A76:A91"/>
    <mergeCell ref="A92:B92"/>
    <mergeCell ref="A93:I93"/>
    <mergeCell ref="A95:A110"/>
    <mergeCell ref="A111:B111"/>
    <mergeCell ref="A112:I112"/>
    <mergeCell ref="A114:A129"/>
    <mergeCell ref="A130:B130"/>
    <mergeCell ref="A192:I192"/>
    <mergeCell ref="A132:I132"/>
    <mergeCell ref="A133:B134"/>
    <mergeCell ref="A135:I135"/>
    <mergeCell ref="A137:A152"/>
    <mergeCell ref="A153:B153"/>
    <mergeCell ref="A154:I154"/>
    <mergeCell ref="A156:A171"/>
    <mergeCell ref="A172:B172"/>
    <mergeCell ref="A173:I173"/>
    <mergeCell ref="A175:A190"/>
    <mergeCell ref="A191:B191"/>
    <mergeCell ref="A193:I193"/>
    <mergeCell ref="B194:I194"/>
    <mergeCell ref="B195:C205"/>
    <mergeCell ref="D195:E195"/>
    <mergeCell ref="H195:I195"/>
    <mergeCell ref="D196:E196"/>
    <mergeCell ref="H196:I196"/>
    <mergeCell ref="D197:E197"/>
    <mergeCell ref="H197:I197"/>
    <mergeCell ref="D198:E198"/>
    <mergeCell ref="H198:I198"/>
    <mergeCell ref="D199:E199"/>
    <mergeCell ref="H199:I199"/>
    <mergeCell ref="D205:E205"/>
    <mergeCell ref="H205:I205"/>
    <mergeCell ref="H208:I208"/>
    <mergeCell ref="D209:E209"/>
    <mergeCell ref="H209:I209"/>
    <mergeCell ref="B210:E210"/>
    <mergeCell ref="H210:I210"/>
    <mergeCell ref="B206:C209"/>
    <mergeCell ref="D206:E207"/>
    <mergeCell ref="F206:G206"/>
    <mergeCell ref="H206:I207"/>
    <mergeCell ref="D208:E208"/>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97bb9e-23e5-4fc6-9ee6-c72095f73f5a" xsi:nil="true"/>
    <lcf76f155ced4ddcb4097134ff3c332f xmlns="d437c286-9886-4804-838e-33b057c1d86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4CB9AB948A73B40BE418B94B6736A9F" ma:contentTypeVersion="16" ma:contentTypeDescription="Crear nuevo documento." ma:contentTypeScope="" ma:versionID="19dfb6f464e1dc31878a327e8a5c3ad5">
  <xsd:schema xmlns:xsd="http://www.w3.org/2001/XMLSchema" xmlns:xs="http://www.w3.org/2001/XMLSchema" xmlns:p="http://schemas.microsoft.com/office/2006/metadata/properties" xmlns:ns2="ac97bb9e-23e5-4fc6-9ee6-c72095f73f5a" xmlns:ns3="d437c286-9886-4804-838e-33b057c1d862" targetNamespace="http://schemas.microsoft.com/office/2006/metadata/properties" ma:root="true" ma:fieldsID="7c3cb112720872f23a894bae307dbbcb" ns2:_="" ns3:_="">
    <xsd:import namespace="ac97bb9e-23e5-4fc6-9ee6-c72095f73f5a"/>
    <xsd:import namespace="d437c286-9886-4804-838e-33b057c1d8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7bb9e-23e5-4fc6-9ee6-c72095f73f5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b480f5af-a195-4f01-9ff3-f7c2d5f07d37}" ma:internalName="TaxCatchAll" ma:showField="CatchAllData" ma:web="ac97bb9e-23e5-4fc6-9ee6-c72095f73f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37c286-9886-4804-838e-33b057c1d86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0b5cf01-68cb-42b8-8f51-70862555a24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7FAF0F-62BA-4C85-8D1B-6F2685B2887B}">
  <ds:schemaRefs>
    <ds:schemaRef ds:uri="http://schemas.microsoft.com/office/2006/documentManagement/types"/>
    <ds:schemaRef ds:uri="http://purl.org/dc/dcmitype/"/>
    <ds:schemaRef ds:uri="d437c286-9886-4804-838e-33b057c1d862"/>
    <ds:schemaRef ds:uri="http://purl.org/dc/terms/"/>
    <ds:schemaRef ds:uri="http://schemas.microsoft.com/office/infopath/2007/PartnerControls"/>
    <ds:schemaRef ds:uri="http://purl.org/dc/elements/1.1/"/>
    <ds:schemaRef ds:uri="http://www.w3.org/XML/1998/namespace"/>
    <ds:schemaRef ds:uri="http://schemas.openxmlformats.org/package/2006/metadata/core-properties"/>
    <ds:schemaRef ds:uri="ac97bb9e-23e5-4fc6-9ee6-c72095f73f5a"/>
    <ds:schemaRef ds:uri="http://schemas.microsoft.com/office/2006/metadata/properties"/>
  </ds:schemaRefs>
</ds:datastoreItem>
</file>

<file path=customXml/itemProps2.xml><?xml version="1.0" encoding="utf-8"?>
<ds:datastoreItem xmlns:ds="http://schemas.openxmlformats.org/officeDocument/2006/customXml" ds:itemID="{C1F0BDC2-B65A-4DF9-9469-3427B772ACC9}">
  <ds:schemaRefs>
    <ds:schemaRef ds:uri="http://schemas.microsoft.com/sharepoint/v3/contenttype/forms"/>
  </ds:schemaRefs>
</ds:datastoreItem>
</file>

<file path=customXml/itemProps3.xml><?xml version="1.0" encoding="utf-8"?>
<ds:datastoreItem xmlns:ds="http://schemas.openxmlformats.org/officeDocument/2006/customXml" ds:itemID="{74BE7C86-29F2-4002-A380-EED2DD9D83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7bb9e-23e5-4fc6-9ee6-c72095f73f5a"/>
    <ds:schemaRef ds:uri="d437c286-9886-4804-838e-33b057c1d8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Victoria Naranjo Porras</dc:creator>
  <cp:lastModifiedBy>Ana Victoria Naranjo Porras</cp:lastModifiedBy>
  <dcterms:created xsi:type="dcterms:W3CDTF">2022-10-04T16:23:24Z</dcterms:created>
  <dcterms:modified xsi:type="dcterms:W3CDTF">2023-01-18T15:41:08Z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0x010100A4CB9AB948A73B40BE418B94B6736A9F</vt:lpwstr>
  </property>
</Properties>
</file>